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ae8ae23d46c8b828/Christian Gamas/20/9. Tugas PPK Tambahan/Baguan Umum 2021/Konsolidasi/Persiapan Konsolidasi/"/>
    </mc:Choice>
  </mc:AlternateContent>
  <xr:revisionPtr revIDLastSave="753" documentId="8_{C14494FE-6F09-4AA2-89C4-0FD95C53230C}" xr6:coauthVersionLast="45" xr6:coauthVersionMax="45" xr10:uidLastSave="{D15D2BDE-DB07-44E9-AE94-8C7EDEC9AA5C}"/>
  <bookViews>
    <workbookView xWindow="-28920" yWindow="-120" windowWidth="29040" windowHeight="15840" xr2:uid="{F3D29FF8-BB27-4955-9331-BDBED1BDB1CC}"/>
  </bookViews>
  <sheets>
    <sheet name="Menu" sheetId="5" r:id="rId1"/>
    <sheet name="1.Input Data " sheetId="2" r:id="rId2"/>
    <sheet name="2. Analisis Penawaran Harga" sheetId="3" r:id="rId3"/>
    <sheet name="3. Hasil Untuk di Input SPSE!" sheetId="4" r:id="rId4"/>
    <sheet name="DATA REFERENSI KETENAGAKERJAAN " sheetId="1" r:id="rId5"/>
  </sheets>
  <definedNames>
    <definedName name="_xlnm.Print_Area" localSheetId="1">'1.Input Data '!$A$1:$K$22</definedName>
    <definedName name="_xlnm.Print_Area" localSheetId="2">'2. Analisis Penawaran Harga'!$A$1:$K$46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F6" i="2"/>
  <c r="F5" i="2"/>
  <c r="F3" i="2"/>
  <c r="J4" i="2"/>
  <c r="J5" i="2"/>
  <c r="J6" i="2"/>
  <c r="J7" i="2"/>
  <c r="J8" i="2"/>
  <c r="G4" i="2" l="1"/>
  <c r="H4" i="2" s="1"/>
  <c r="F4" i="2"/>
  <c r="E4" i="2"/>
  <c r="E3" i="2"/>
  <c r="D5" i="3" l="1"/>
  <c r="A1" i="5"/>
  <c r="R23" i="5" l="1"/>
  <c r="B366" i="5" l="1"/>
  <c r="B23" i="3" l="1"/>
  <c r="B27" i="3" l="1"/>
  <c r="B31" i="3" s="1"/>
  <c r="B35" i="3" s="1"/>
  <c r="B11" i="4" s="1"/>
  <c r="D75" i="1" l="1"/>
  <c r="E11" i="3" s="1"/>
  <c r="I22" i="2" l="1"/>
  <c r="I18" i="2"/>
  <c r="I17" i="2"/>
  <c r="E27" i="3" l="1"/>
  <c r="D18" i="3"/>
  <c r="B11" i="3"/>
  <c r="B15" i="3" s="1"/>
  <c r="B19" i="3" s="1"/>
  <c r="D27" i="3" s="1"/>
  <c r="F11" i="3" l="1"/>
  <c r="E15" i="3" s="1"/>
  <c r="D23" i="3" s="1"/>
  <c r="F15" i="3" l="1"/>
  <c r="D19" i="3" l="1"/>
  <c r="E19" i="3" s="1"/>
  <c r="F27" i="3" s="1"/>
  <c r="D6" i="3"/>
  <c r="E6" i="3"/>
  <c r="E5" i="3"/>
  <c r="B6" i="3"/>
  <c r="B5" i="3"/>
  <c r="E4" i="3"/>
  <c r="E3" i="3"/>
  <c r="B4" i="3"/>
  <c r="B3" i="3"/>
  <c r="D31" i="3" l="1"/>
  <c r="D35" i="3" s="1"/>
  <c r="D11" i="4" s="1"/>
  <c r="D30" i="3"/>
  <c r="D34" i="3" s="1"/>
  <c r="D10" i="4" s="1"/>
  <c r="J3" i="2"/>
  <c r="C14" i="1"/>
  <c r="C19" i="1"/>
  <c r="C26" i="1" s="1"/>
  <c r="F8" i="2" s="1"/>
  <c r="C23" i="1" l="1"/>
  <c r="C20" i="1"/>
  <c r="C21" i="1"/>
  <c r="C22" i="1"/>
  <c r="C12" i="1" l="1"/>
  <c r="C13" i="1" s="1"/>
  <c r="G3" i="2" s="1"/>
  <c r="C24" i="1"/>
  <c r="C25" i="1" s="1"/>
  <c r="E8" i="2" l="1"/>
  <c r="G8" i="2" s="1"/>
  <c r="C27" i="1"/>
  <c r="C15" i="1"/>
  <c r="H8" i="2" l="1"/>
  <c r="D4" i="3" s="1"/>
  <c r="H3" i="2"/>
  <c r="D3" i="3" s="1"/>
  <c r="D7" i="3" l="1"/>
  <c r="E23" i="3" s="1"/>
  <c r="F23" i="3" s="1"/>
  <c r="G23" i="3" s="1"/>
  <c r="G27" i="3" s="1"/>
  <c r="H27" i="3" s="1"/>
  <c r="F31" i="3" l="1"/>
  <c r="F35" i="3" s="1"/>
  <c r="F11" i="4" s="1"/>
  <c r="G11" i="4" l="1"/>
  <c r="G31" i="3"/>
  <c r="G35" i="3"/>
  <c r="G36" i="3" s="1"/>
  <c r="G37" i="3" s="1"/>
  <c r="G38" i="3" s="1"/>
  <c r="G12" i="4" l="1"/>
  <c r="G13" i="4" s="1"/>
  <c r="G14" i="4" s="1"/>
  <c r="I11" i="4" s="1"/>
</calcChain>
</file>

<file path=xl/sharedStrings.xml><?xml version="1.0" encoding="utf-8"?>
<sst xmlns="http://schemas.openxmlformats.org/spreadsheetml/2006/main" count="311" uniqueCount="201">
  <si>
    <t>PERHATIAN INFORMASI DALAM SHEET INI TIDAK BOLEH DIRUBAH KARENA AKAN MENGACAUKAN PENAWARAN ANDA! NILAI YANG DIBAYARKAN PADA TENAGA KERJA ADALAH MINIMAL YANG HARUS DIBAYARKAN DALAM RANGKA MENDUKUNG PASAL 4 HURUF G PERORES 16/2018 (MENDORONG PEMERATAAN EKONOMI)</t>
  </si>
  <si>
    <t>No</t>
  </si>
  <si>
    <t>Uraian</t>
  </si>
  <si>
    <t>Nilai</t>
  </si>
  <si>
    <t>Keterangan</t>
  </si>
  <si>
    <t xml:space="preserve">Nilai Upah Minimum Kabupaten dengan Upah Luncuran 2021-2022 =Rp3.503.733
Insentif Leader Rp1.000.000
Pembulatan keatas
</t>
  </si>
  <si>
    <t>Peraturan Presiden Nomor 80 tahun 2020 tentang Perubahan Kedua atas Peraturan Presiden Nomor 82 tahun 2018 tentang Jaminan Kesehatan, total 4% dan 1% dibayar dan telah termasuk dalam Upah
Pasal 30 ayat (1) 4% dibayar oleh Pemberi Kerja; dan 1% dibayar oleh Peserta, sehingga diperhitungkan 4%</t>
  </si>
  <si>
    <t>Jumlah Bulanan</t>
  </si>
  <si>
    <t>Jumlah Biaya keseluruhan Posisi Pengelola Petugas Kebersihan dan Pramubakti (Leader) dalam satu bulan sebelum Pembulatan</t>
  </si>
  <si>
    <t>Jumlah Sesudah Pembulatan</t>
  </si>
  <si>
    <t xml:space="preserve">Nilai Upah Minimum Kabupaten dengan Upah Luncuran 2021-2022 =Rp3.503.733
Insentif Pekerja Rp250.000
Pembulatan keatas
</t>
  </si>
  <si>
    <t xml:space="preserve">Termasuk dalam Risiko Sangat Rendah karena melayani Jasa Pemerintahan dan/atau Jasa-Jasa Umum Lainnya sebagaimana diatur dalam Lampiran Peraturan Pemerintah Nomor 44 tahun 2015 tentang Penyelenggaraan Program Jaminan Kecelakaan Kerja dan Jaminan Kematian, dengan demikian berdasarkan Pasal 16 huruf a menjadi sebesar 0,24% dari Upah Sebulan;
</t>
  </si>
  <si>
    <t xml:space="preserve">sebagaimana diatur dalam Peraturan Pemerintah Nomor 44 tahun 2015 tentang Penyelenggaraan Program Jaminan Kecelakaan Kerja dan Jaminan Kematian, dengan demikian berdasarkan Pasal 18 ayat (1) menjadi sebesar 0,30% dari Upah Sebulan;
</t>
  </si>
  <si>
    <t>Sebagaimana diatur dalam Peraturan Pemerintah Nomor 46 tahun 2015 tentang Penyelenggaraan Program Jaminan Hari Tua
Pasal 28 ayat (3) 2% ditanggung pemberi kerja selain penyelenggara negara dan 1% ditanggung oleh peserta, sehingga diperhitungkan 2%</t>
  </si>
  <si>
    <t>Nilai Upah Minimum Kabupaten dengan Upah Luncuran dan ditambah Insentif 250.000</t>
  </si>
  <si>
    <t xml:space="preserve">Biaya Tarif BPJS - Jaminan Kesehatan </t>
  </si>
  <si>
    <t>Biaya Tarif BPJS Ketenagakerjaan - Jaminan Kecelakaan Kerja (JKK)</t>
  </si>
  <si>
    <t>Biaya Tarif BPJS Ketenagakerjaan - Jaminan Kematian (JKM)</t>
  </si>
  <si>
    <t>Biaya Tarif BPJS Ketenagakerjaan - Jaminan Pensiun</t>
  </si>
  <si>
    <t>Tunjangan Hari Raya</t>
  </si>
  <si>
    <t>Biaya Lembur Hari Minggu 52 hari dalam setahun (1 hari minggu = 1 jam)</t>
  </si>
  <si>
    <t xml:space="preserve">Jumlah </t>
  </si>
  <si>
    <t xml:space="preserve">Satuan </t>
  </si>
  <si>
    <t>Orang/Tahun</t>
  </si>
  <si>
    <t>Kewajiban Pembayaran Ketenagakerjaan</t>
  </si>
  <si>
    <t>Harga Satuan</t>
  </si>
  <si>
    <t>Sub-Total</t>
  </si>
  <si>
    <t>Management Fee, Operasional,  Bahan Habis Pakai, Peralatan Kerja, Seragam Tenaga Kerja, dan Lain-Lain</t>
  </si>
  <si>
    <t>NAMA BADAN USAHA</t>
  </si>
  <si>
    <t>Pimpinan,</t>
  </si>
  <si>
    <t>NAMA LENGKAP DAN GELAR</t>
  </si>
  <si>
    <t>Nilai Pekerjaan</t>
  </si>
  <si>
    <t>A. Rincian Biaya Tenaga Kerja Dalam Rangka Mendayagunakan Tenaga Kerja Sesuai Dengan Ketentuan Ketenagakerjaan dan Kebijakan Menyejahterakan Masyarakat</t>
  </si>
  <si>
    <t>1. Rincian Komponen Posisi Team Leader</t>
  </si>
  <si>
    <t>Tunjangan Hari Raya (senilai Upah dan Tunjangan tanpa BPJS)</t>
  </si>
  <si>
    <t xml:space="preserve">Beban Upah + Tunjangan + BPJS </t>
  </si>
  <si>
    <t>Total Harga Satuan Setahun Perorang</t>
  </si>
  <si>
    <r>
      <rPr>
        <sz val="14"/>
        <color theme="1"/>
        <rFont val="Calibri"/>
        <family val="2"/>
        <scheme val="minor"/>
      </rPr>
      <t xml:space="preserve">Keuntungan yang wajar ditambah </t>
    </r>
    <r>
      <rPr>
        <i/>
        <sz val="14"/>
        <color theme="1"/>
        <rFont val="Calibri"/>
        <family val="2"/>
        <scheme val="minor"/>
      </rPr>
      <t xml:space="preserve">(profit) </t>
    </r>
    <r>
      <rPr>
        <sz val="14"/>
        <color theme="1"/>
        <rFont val="Calibri"/>
        <family val="2"/>
        <scheme val="minor"/>
      </rPr>
      <t xml:space="preserve">Biaya </t>
    </r>
    <r>
      <rPr>
        <i/>
        <sz val="14"/>
        <color theme="1"/>
        <rFont val="Calibri"/>
        <family val="2"/>
        <scheme val="minor"/>
      </rPr>
      <t>Overhead (overhead cost)</t>
    </r>
  </si>
  <si>
    <r>
      <t xml:space="preserve">Keterangan : Pelaku Usaha mengisi nilai sebagaimana uraian dalam kolom isiannya hanya yang berwarna </t>
    </r>
    <r>
      <rPr>
        <b/>
        <sz val="14"/>
        <color rgb="FF00B050"/>
        <rFont val="Calibri"/>
        <family val="2"/>
        <scheme val="minor"/>
      </rPr>
      <t>HIJAU</t>
    </r>
  </si>
  <si>
    <r>
      <t xml:space="preserve">Diisi sesuai dengan Keuntungan yang wajar beserta </t>
    </r>
    <r>
      <rPr>
        <i/>
        <sz val="14"/>
        <color theme="1"/>
        <rFont val="Calibri"/>
        <family val="2"/>
        <scheme val="minor"/>
      </rPr>
      <t xml:space="preserve">overhead cost </t>
    </r>
    <r>
      <rPr>
        <sz val="14"/>
        <color theme="1"/>
        <rFont val="Calibri"/>
        <family val="2"/>
        <scheme val="minor"/>
      </rPr>
      <t>yang diperlukan oleh Badan Usaha dalam mengelola tata kelola Jasa Lainnya, yaitu jasa non-konsultansi atau jasa yang membutuhkan peralatan, metodologi khusus, dan/atau keterampilan dalam suatu sistem tata kelola yang telah dikenal luas di dunia usaha untuk menyelesaikan suatu pekerjaan.</t>
    </r>
  </si>
  <si>
    <t>B. Luas Wilayah Kerja</t>
  </si>
  <si>
    <t>Satuan</t>
  </si>
  <si>
    <t>Volume</t>
  </si>
  <si>
    <t>Meter Persegi</t>
  </si>
  <si>
    <t>JUMLAH TOTAL</t>
  </si>
  <si>
    <t>C. Tenaga Kerja</t>
  </si>
  <si>
    <t>D. Operasional Badan Usaha Jasa Lainnya</t>
  </si>
  <si>
    <t>E. Rincian Pekerjaan Dalam Setahun</t>
  </si>
  <si>
    <t>F. Volume Pekerjaan Tahunan</t>
  </si>
  <si>
    <t>Jumlah Tenaga Kerja (Orang/Tahunan)</t>
  </si>
  <si>
    <t>Jumlah Bulan</t>
  </si>
  <si>
    <t>Jumlah Bulan (dalam setahun)</t>
  </si>
  <si>
    <t>Volume Pekerjaan (Tahun)</t>
  </si>
  <si>
    <t>G. Volume Pekerjaan Bulanan</t>
  </si>
  <si>
    <t>Jumlah Tenaga Kerja (Orang/Bulanan)</t>
  </si>
  <si>
    <t>Volume Pekerjaan Bulanan</t>
  </si>
  <si>
    <t>Beban Pekerjaan Bulanan (meter persegi)</t>
  </si>
  <si>
    <t>H. Volume Pekerjaan Bulanan</t>
  </si>
  <si>
    <t>Beban Pekerjaan Meter Persegi/Perorang (Bulan)</t>
  </si>
  <si>
    <t>Jumlah (orang)</t>
  </si>
  <si>
    <t>I. Nilai Pekerjaan Satuan</t>
  </si>
  <si>
    <t>Nilai Pekerjaan Dalam Satuan</t>
  </si>
  <si>
    <t>Volume Pekerjaan Tahunan</t>
  </si>
  <si>
    <t>Nilai Rupiah Satuan</t>
  </si>
  <si>
    <t>Nilai Rupiah Satuan (Pembulatan Kebawah)</t>
  </si>
  <si>
    <t>Jumlah Luasan (meter persegi)</t>
  </si>
  <si>
    <t>Harga Satuan (Rupiah)</t>
  </si>
  <si>
    <t>J. Perkalian Pekerjaan</t>
  </si>
  <si>
    <t>K. Rekapitulasi Pekerjaan</t>
  </si>
  <si>
    <t>K. Rekapitulasi Pekerjaan Akhir</t>
  </si>
  <si>
    <t>Nilai Kontrak</t>
  </si>
  <si>
    <t>Pajak Pertambahan Nilai (10%)</t>
  </si>
  <si>
    <t>Total Kontrak</t>
  </si>
  <si>
    <t>PERHATIKAN BAHWA FILE INI MERUPAKAN INSTRUMEN UNTUK MENGINPUT DAN MENGETAHUI HARGA SATUAN KONTRAK PADA PROSES SPSE!</t>
  </si>
  <si>
    <t>ANDA HANYA BOLEH MENGINPUT PADA TAB SHEET "1. Input Data"</t>
  </si>
  <si>
    <t>Apabila anda melakukan perubahan rumus maka anda akan menghasilkan penawaran yang keliru!</t>
  </si>
  <si>
    <t xml:space="preserve">Mohon Melampirkan Print Out yang telah ditanda-tangani dan discan dalam proses Tender untuk Tab : </t>
  </si>
  <si>
    <t>1. Input Data</t>
  </si>
  <si>
    <t>2. Analisis Koefisien dan Harga</t>
  </si>
  <si>
    <t>Penawaran anda untuk di Sistem Pengadaan Secara Elektronik (SPSE) adalah sebagai berikut :</t>
  </si>
  <si>
    <t>Peringatan!</t>
  </si>
  <si>
    <t>1. Petunjuk Pengisian merupakan hal yang wajib anda baca</t>
  </si>
  <si>
    <t>4. Pastikan anda telah membaca seluruh dokumen pemilihan</t>
  </si>
  <si>
    <t>5. Spesifikasi Teknis, Rancangan Kontrak, dan Ketentuan dalam dokumen pemilihan bersifat mutlak</t>
  </si>
  <si>
    <t>8. Anda hanya dapat mengisi pada bagian kolom berwarna hijau (bagian berwarna merah tidak diperkenankan merubah</t>
  </si>
  <si>
    <t>9. Proses Perhitungan dan Kuantitas akan dilakukan Otomatis</t>
  </si>
  <si>
    <t>12. Apabila anda merubah rumus dan perhitungan dalam file ini dan mengakibatkan harga penawaran anda menjadi tidak wajar, maka menjadi risiko anda!</t>
  </si>
  <si>
    <t>2. Kontrak ini akan digunakan menjadi kontrak payung bersyarat, maka standar atas spesifikasi akan menghasilkan standar harga satuan yang dapat digunakan untuk menyelesaikan tingkat layanan dalam Spesifikasi</t>
  </si>
  <si>
    <t>10. Penawaran yang anda input di SPSE adalah Penawaran pada Tab "3. Hasil Untuk di Input di SPSE"</t>
  </si>
  <si>
    <t>11. Cetaklah Tab "1. Input Data" dan "2. Analisis Penawaran Harga" dan tanda tangani untuk scan dalam Penawaran!</t>
  </si>
  <si>
    <t>13. Penawaran yang anda input di SPSE adalah berdasarkan Kolom yang ditandai warna Biru dalam Tab Sheet "3. Hasil Untuk di Input SPSE"</t>
  </si>
  <si>
    <t>1. Isilah Informasi berikut :</t>
  </si>
  <si>
    <t>a. Nama Pelaku Usaha :</t>
  </si>
  <si>
    <t>b. Jabatan Penanggung Jawab :</t>
  </si>
  <si>
    <t>c. Nama Penanggung Jawab :</t>
  </si>
  <si>
    <t>Petunjuk dan langkah Pengisian</t>
  </si>
  <si>
    <t>2. Klik pada :</t>
  </si>
  <si>
    <t>3. Selanjutnya Tab Input Data akan terbuka</t>
  </si>
  <si>
    <t>Catatan</t>
  </si>
  <si>
    <t>5.</t>
  </si>
  <si>
    <t>Contoh :</t>
  </si>
  <si>
    <t>Masih di tab yang sama, silahkan menginput nilai penawaran berdasarkan kemampuan pelaku usaha untuk melakukan tata kelola jasa lainnya</t>
  </si>
  <si>
    <t>Nilai (Dalam Setahun)</t>
  </si>
  <si>
    <t>6. Setelah melakukan Langkah 1 hingga 5 diatas maka tekan tombol "Print" atau "ctrl + P"</t>
  </si>
  <si>
    <t xml:space="preserve">Kembali </t>
  </si>
  <si>
    <t>NAMA BADAN USAHA PELAKU USAHA</t>
  </si>
  <si>
    <t>NAMA PENANGGUNG JAWAB PELAKU USAHA</t>
  </si>
  <si>
    <t>NAMA PENANGGUNG JAWAB DARI BADAN USAHA</t>
  </si>
  <si>
    <t>7. Selanjutnya Klik Balik ke Menu :</t>
  </si>
  <si>
    <t>14. File Daftar Kuantitas dan Harga ini merupakan alat bantu untuk mempermudah anda menyusun penawaran sekaligus memastikan kontrak dapat dilaksanakan dengan baik serta dapat dibayarkan</t>
  </si>
  <si>
    <t>8. Klik Tab "2. Analisis Penawaran Harga"</t>
  </si>
  <si>
    <t>9. Akan muncul tampilan sebagai berikut dan anda tidak boleh melakukan perubahan atas rumus dan tampilan sebagai berikut</t>
  </si>
  <si>
    <t>10. Setelah melakukan Langkah 6 hingga 9 diatas maka tekan tombol "Print" atau "ctrl + P"</t>
  </si>
  <si>
    <t>11. Selanjutnya Klik Balik ke Menu :</t>
  </si>
  <si>
    <t>12. Kemudian klik pada Icon tersebut</t>
  </si>
  <si>
    <t>Menu Untuk Input Saja :</t>
  </si>
  <si>
    <t>Untuk Dicetak :</t>
  </si>
  <si>
    <t xml:space="preserve">Setelah Input Data maka </t>
  </si>
  <si>
    <t>Setelah dilakukan untuk bagian :</t>
  </si>
  <si>
    <t>a. Dalam hal ini ketika terjadi kelebihan pagu maka akan muncul sebagai berikut :</t>
  </si>
  <si>
    <t>Bila dalam kondisi diatas terjadi maka terjadi kelebihan pagu rekening anggaran, sehingga tidak dapat dilakukan pembayaran (potensi) kami sarankan untuk melakukan optimasi input dengan melakukan input ulang</t>
  </si>
  <si>
    <t>Keterangan : Pelaku Usaha tidak wajib melakukan penambahan Jumlah Pekerja, Penyedia tidak merubah harga satuan</t>
  </si>
  <si>
    <t>b. Dalam hal ini ketika tidak terjadi kelebihan pagu maka akan muncul sebagai berikut :</t>
  </si>
  <si>
    <t>15. Tidak berlaku Penyesuaian Harga, Pastikan anda telah memperhitungkan inflasi selama tahun 2021-2022, demikian juga dengan Upah Tenaga Kerja sudah berlaku Upah Minimal beserta Upah Luncuran 2021-2022</t>
  </si>
  <si>
    <t>6. Pekerjaan yang dilaksanakan adalah standar dengan kebersihan umum (general cleaning) serta tukang kebun (gardener) dan melaporkan hasilnya secara berkala atas nama Badan Usaha, memastikan kualitas kebersihan ruang kantor beserta peralatan kerja, meja kerja, ruang rapat, terutama setelah berakhirnya jam rapat di dalam kantor (RDK), living furniture, melakukan pengecekan pada setiap bagian gedung, peralatan kerja, dan furniture bebas dari debu sepanjang hari  dan aksesoris lainnya seperti lukisan dan tanaman, Perawatan dan pembersihan lantai, toilet, dinding, peralatan kantor, perabotan, rooftop, tangga diseluruh lantai dan area gedung, serta melakukan perawatan dengan memastikan bahwa semuanya berada dalam kondisi bersih tanpa debu sepanjang waktu, secara umum petugas pramubakti bertanggungjawab melakukan layanan perkantoran internal berkaitan jasa kebersihan umum (general cleaning),  dan perawatan tanaman di area gedung Pemerintah Kab. Kutai Barat baik dalam ruangan (indoor) maupun luar ruangan (outdoor) sesuai dengan karakteristik tanaman yang dipakai, perawatan tata letak tanaman agar tertata dengan baik dan indah, serta pembersihan saluran air secara rutin dengan luasan sebagaimana uraian</t>
  </si>
  <si>
    <t>7. Anda hanya perlu memasukkan harga jasa berdasarkan penawaran anda dalam Tab "1. Input Data"</t>
  </si>
  <si>
    <t>Diberikan tambahan Rp1.000.000 sebagai Tunjangan Posisi, dan wajib termasuk :
1. Kewajiban Pembayaran Jaminan Kesehatan  
2. Kewajiban Pembayaran Jaminan Kecelakaan Kerja
3. Kewajiban Pembayaran Jaminan Hari Tua
4. Kewajiban Pembayaran Jaminan Pensiun
5. Kewajiban Pembayaran Jaminan Kematian
6. Kewajiban Pembayaran Jaminan Kehilangan Pekerjaan 
Skema Pembayaran sesuai Spesifikasi dengan 5 hari kerja, tidak diberlakukan tarif Lembur.
Tata Kelola dan Pembayaran sepenuhnya menjadi tanggung-jawab mutlak Pelaku Usaha
(Minimal 1 orang)</t>
  </si>
  <si>
    <t>Jumlah Volume Luas Wilayah Gedung Kantor dan Taman (meter persegi)</t>
  </si>
  <si>
    <t>Biaya Tarif BPJS Ketenagakerjaan - Jaminan Hari Tua</t>
  </si>
  <si>
    <t>Lalu cetak dan Tanda Tangan lalu Scan dan Upload lewat SPSE sebagai bagian dari Penawaran yang di upload pada SPSE</t>
  </si>
  <si>
    <t>13. Selanjutnya muncul nilai yang diperlukan untuk input Penawaran di SPSE! Anda Wajib Mengacu pada Instrumen ini</t>
  </si>
  <si>
    <t>Upah Minimum Posisi Pengelola Petugas Kebersihan dan Pramubakti dan Jasa Kebersihan Pertamanan (Leader) ditambah Insentif Posisi</t>
  </si>
  <si>
    <r>
      <t>2. Rincian Tenaga Kebersihan dan Pramubakti Kebersihan Umum (</t>
    </r>
    <r>
      <rPr>
        <i/>
        <sz val="11"/>
        <color theme="1"/>
        <rFont val="Calibri"/>
        <family val="2"/>
        <scheme val="minor"/>
      </rPr>
      <t>General Cleaning)</t>
    </r>
    <r>
      <rPr>
        <sz val="11"/>
        <color theme="1"/>
        <rFont val="Calibri"/>
        <family val="2"/>
        <scheme val="minor"/>
      </rPr>
      <t xml:space="preserve"> dan Kebersihan Taman (</t>
    </r>
    <r>
      <rPr>
        <i/>
        <sz val="11"/>
        <color theme="1"/>
        <rFont val="Calibri"/>
        <family val="2"/>
        <scheme val="minor"/>
      </rPr>
      <t>Gardener</t>
    </r>
    <r>
      <rPr>
        <sz val="11"/>
        <color theme="1"/>
        <rFont val="Calibri"/>
        <family val="2"/>
        <scheme val="minor"/>
      </rPr>
      <t>)</t>
    </r>
  </si>
  <si>
    <t>Khusus RSUD (Tidak Include)</t>
  </si>
  <si>
    <t>Jumlah Biaya keseluruhan Posisi Pekerja (Worker)Petugas Kebersihan dan Pramubakti (Kebersihan Umum/General Cleaning) dan Kebersihan Taman (Gardener) dalam satu bulan sebelum Pembulatan</t>
  </si>
  <si>
    <t>3. Kontrak bersifat kontrak payung bersyarat dan dapat digunakan dalam tahun 2021-2022 dan dapat digunakan untuk pekerjaan spesifikasi lain selain Alun-Alun ITHO</t>
  </si>
  <si>
    <r>
      <t xml:space="preserve">Telah termasuk dan tidak kurang satu apapun dari </t>
    </r>
    <r>
      <rPr>
        <b/>
        <sz val="14"/>
        <color theme="1"/>
        <rFont val="Calibri"/>
        <family val="2"/>
        <scheme val="minor"/>
      </rPr>
      <t>Tingkat Layanan</t>
    </r>
    <r>
      <rPr>
        <sz val="14"/>
        <color theme="1"/>
        <rFont val="Calibri"/>
        <family val="2"/>
        <scheme val="minor"/>
      </rPr>
      <t>Sesuai dengan Spesifikasi TeknisAlun-Alun ITHO Kab. Kutai Barat Nomor :</t>
    </r>
  </si>
  <si>
    <t xml:space="preserve">Nama Pekerjaan </t>
  </si>
  <si>
    <t>Gambar diatas hanya contoh acak (random) dan sepenuhnya penawaran wajib dipertimbangkan dengan logis oleh Pelaku Usaha!</t>
  </si>
  <si>
    <t>DIISI HARGA YANG DIKOMPETISIKAN DALAM SATUAN TAHUNAN (BUKAN BULANAN)</t>
  </si>
  <si>
    <t>Rumah Dinas Kepala Daerah, Rumah Dinas Wakil Kepala Daerah, dan Rumah Dinas Sekretaris Daerah</t>
  </si>
  <si>
    <t>Rumah Dinas Kepala Daerah Bupati Kutai Barat R. Tidur VIP, R.VIP 2, kolam,kolam teras</t>
  </si>
  <si>
    <t>Rumah Dinas Kepala Daerah Bupati Kutai Barat Ruang duduk VIP,pantry</t>
  </si>
  <si>
    <t>Rumah Dinas Kepala Daerah Bupati Kutai Barat Ruang tamu,hall,R.kerja</t>
  </si>
  <si>
    <t>Rumah Dinas Kepala Daerah Bupati Kutai Barat Sun Room</t>
  </si>
  <si>
    <t xml:space="preserve">Rumah Dinas Kepala Daerah Bupati Kutai Barat kolam </t>
  </si>
  <si>
    <t xml:space="preserve">Rumah Dinas Kepala Daerah Bupati Kutai Barat Taman,Kolam </t>
  </si>
  <si>
    <t>Rumah Dinas Kepala Daerah Bupati Kutai Barat Selaras,R.resepsi</t>
  </si>
  <si>
    <t>Rumah Dinas Kepala Daerah Bupati Kutai Barat Taman,Kolam,teras</t>
  </si>
  <si>
    <t>Rumah Dinas Kepala Daerah Bupati Kutai Barat R.Keluarga,R.ganti,R.meditasi</t>
  </si>
  <si>
    <t xml:space="preserve">Rumah Dinas Kepala Daerah Bupati Kutai Barat R.Tidur Utama </t>
  </si>
  <si>
    <t>Rumah Dinas Kepala Daerah Bupati Kutai Barat R.Santai,R.Makan,R,Fitnes</t>
  </si>
  <si>
    <t>Rumah Dinas Kepala Daerah Bupati Kutai Barat Teras,R.tdr 1,R.tdr 2,R.tdr 3,R.tdr 4</t>
  </si>
  <si>
    <t>Rumah Dinas Kepala Daerah Bupati Kutai Barat 2 Kolam</t>
  </si>
  <si>
    <t>Rumah Dinas Kepala Daerah Bupati Kutai Barat Dapur</t>
  </si>
  <si>
    <t>Rumah Dinas Kepala Daerah Bupati Kutai Barat 3 Selaras ditotal</t>
  </si>
  <si>
    <t>Rumah Dinas Kepala Daerah Bupati Kutai Barat 3 Taman Pinggir</t>
  </si>
  <si>
    <t>Rumah Dinas Kepala Daerah Bupati Kutai Barat Taman Halaman Keliling Rumah Dinas Jabatan Bupati Kutai Barat</t>
  </si>
  <si>
    <t>Rumah Dinas Wakil Kepala Daerah R.supir,RTP 2,RTP 1,R.Makan</t>
  </si>
  <si>
    <t>Rumah Dinas Wakil Kepala Daerah R.setrika,dapur,gudang,R.cuci</t>
  </si>
  <si>
    <t>Rumah Dinas Wakil Kepala Daerah R.jemuran</t>
  </si>
  <si>
    <t>Rumah Dinas Wakil Kepala Daerah R.tidur 1,R.duduk,Pantry</t>
  </si>
  <si>
    <t>Rumah Dinas Wakil Kepala Daerah R.Meditasi,R.keluarga,R.makan</t>
  </si>
  <si>
    <t>Rumah Dinas Wakil Kepala Daerah Taman,Teras,R.Tidur Utama</t>
  </si>
  <si>
    <t>Rumah Dinas Wakil Kepala Daerah Teras,R.Kerja,teras,foyer,R.Tamu</t>
  </si>
  <si>
    <t>Rumah Dinas Wakil Kepala Daerah R.Makan,R.tidur Tamu,Pantry,Teras</t>
  </si>
  <si>
    <t>Rumah Dinas Wakil Kepala Daerah 2 Taman</t>
  </si>
  <si>
    <t>Rumah Dinas Wakil Kepala Daerah Sun Room</t>
  </si>
  <si>
    <t>Rumah Dinas Wakil Kepala Daerah Taman Halaman Keliling Rumah Dinas Jabatan Wakil Bupati Kutai Barat</t>
  </si>
  <si>
    <t>Rumah Dinas Sekretaris Daerah Kab. Kutai Barat Jemuran,Garis</t>
  </si>
  <si>
    <t>Rumah Dinas Sekretaris Daerah Kab. Kutai Barat Toilet,Gudang</t>
  </si>
  <si>
    <t>Rumah Dinas Sekretaris Daerah Kab. Kutai Barat R.tidur,R.Tidur Pemb</t>
  </si>
  <si>
    <t>Rumah Dinas Sekretaris Daerah Kab. Kutai Barat Selaras, R,Setrika</t>
  </si>
  <si>
    <t>Rumah Dinas Sekretaris Daerah Kab. Kutai Barat Dapur,Pantry,Ke key telpon,ke pp/LP-A1,Toilet</t>
  </si>
  <si>
    <t>Rumah Dinas Sekretaris Daerah Kab. Kutai Barat Teras 1</t>
  </si>
  <si>
    <t>Rumah Dinas Sekretaris Daerah Kab. Kutai Barat Teras Besar</t>
  </si>
  <si>
    <t>Rumah Dinas Sekretaris Daerah Kab. Kutai Barat R.tidur 1,R.Tidur 2,R.tidur 3</t>
  </si>
  <si>
    <t>Rumah Dinas Sekretaris Daerah Kab. Kutai Barat R.resepsi,hall,R.kerja, R.Tamu,Pantry.R.Keluarga,teras</t>
  </si>
  <si>
    <t>Rumah Dinas Sekretaris Daerah Kab. Kutai Barat R.duduk</t>
  </si>
  <si>
    <t>Rumah Dinas Sekretaris Daerah Kab. Kutai Barat Teras 2</t>
  </si>
  <si>
    <t>Rumah Dinas Sekretaris Daerah Kab. Kutai Barat Taman Besar</t>
  </si>
  <si>
    <t>Rumah Dinas Sekretaris Daerah Kab. Kutai Barat Teras 3</t>
  </si>
  <si>
    <t xml:space="preserve">Rumah Dinas Sekretaris Daerah Kab. Kutai Barat Luas Taman </t>
  </si>
  <si>
    <t>a.1</t>
  </si>
  <si>
    <t>a.2</t>
  </si>
  <si>
    <t>b.1</t>
  </si>
  <si>
    <t>b.2</t>
  </si>
  <si>
    <t>c.1</t>
  </si>
  <si>
    <t>c.2</t>
  </si>
  <si>
    <t>Jumlah Biaya Leader dalam Setahun untuk Rumah Dinas Bupati</t>
  </si>
  <si>
    <t>Jumlah Biaya Petugas Perorang dalam Setahun untuk Rumah Dinas Bupati</t>
  </si>
  <si>
    <t>Jumlah Biaya Leader dalam Setahun untuk Rumah Dinas Wakil Bupati</t>
  </si>
  <si>
    <t>Jumlah Biaya Petugas Perorang dalam Setahun untuk Rumah Dinas Wakil Bupati</t>
  </si>
  <si>
    <t>Jumlah Biaya Leader dalam Setahun untuk Rumah Dinas Sekretaris Daerah</t>
  </si>
  <si>
    <t>Jumlah Biaya Petugas Perorang dalam Setahun untuk Rumah Dinas Sekretaris Daerah</t>
  </si>
  <si>
    <t>Diberikan tambahan Rp250.000 sebagai Tunjangan Tambahan Penghasilan, dan wajib termasuk :
1. Kewajiban Pembayaran Jaminan Kesehatan  
2. Kewajiban Pembayaran Jaminan Kecelakaan Kerja
3. Kewajiban Pembayaran Jaminan Hari Tua
4. Kewajiban Pembayaran Jaminan Pensiun
5. Kewajiban Pembayaran Jaminan Kematian
6. Kewajiban Pembayaran Jaminan Kehilangan Pekerjaan 
Skema Pembayaran sesuai Spesifikasi dengan 5 hari kerja, tidak diberlakukan tarif Lembur.
Tata Kelola dan Pembayaran sepenuhnya menjadi tanggung-jawab mutlak Pelaku Usaha
(Minimal 2 orang)</t>
  </si>
  <si>
    <t>Diberikan tambahan Rp250.000 sebagai Tunjangan Tambahan Penghasilan, dan wajib termasuk :
1. Kewajiban Pembayaran Jaminan Kesehatan  
2. Kewajiban Pembayaran Jaminan Kecelakaan Kerja
3. Kewajiban Pembayaran Jaminan Hari Tua
4. Kewajiban Pembayaran Jaminan Pensiun
5. Kewajiban Pembayaran Jaminan Kematian
6. Kewajiban Pembayaran Jaminan Kehilangan Pekerjaan 
Skema Pembayaran sesuai Spesifikasi dengan 5 hari kerja, tidak diberlakukan tarif Lembur.
Tata Kelola dan Pembayaran sepenuhnya menjadi tanggung-jawab mutlak Pelaku Usaha
(Minimal 1 orang)</t>
  </si>
  <si>
    <t>Harga "83" Rupiah digunakan untuk mengisi :</t>
  </si>
  <si>
    <t>4. Untuk Isian Tabel "C. Tenaga Kerja" anda tidak diperkenankan merubah Biaya Beban Tenaga Kerja! Biaya tersebut wajib dipenuhi dan menjadi tanggung-jawab mutlak bagi Pelaku Usaha yang menjadi Penyedia! Anda ketentuan sudah fix sebagaimana gambar berikut :</t>
  </si>
  <si>
    <r>
      <t>Pekerjaan yang dilaksanakan adalah standar dengan pembersihan Kebersihan Umum (</t>
    </r>
    <r>
      <rPr>
        <i/>
        <sz val="14"/>
        <color theme="1"/>
        <rFont val="Calibri"/>
        <family val="2"/>
        <scheme val="minor"/>
      </rPr>
      <t>General Cleaning</t>
    </r>
    <r>
      <rPr>
        <sz val="14"/>
        <color theme="1"/>
        <rFont val="Calibri"/>
        <family val="2"/>
        <scheme val="minor"/>
      </rPr>
      <t>) dan Kebersihan Taman (</t>
    </r>
    <r>
      <rPr>
        <i/>
        <sz val="14"/>
        <color theme="1"/>
        <rFont val="Calibri"/>
        <family val="2"/>
        <scheme val="minor"/>
      </rPr>
      <t>Gardening</t>
    </r>
    <r>
      <rPr>
        <sz val="14"/>
        <color theme="1"/>
        <rFont val="Calibri"/>
        <family val="2"/>
        <scheme val="minor"/>
      </rPr>
      <t>), minimal dilaksanakan sebagaimana Spesifikasi Teknis, Penawaran tidak boleh melebihi batas Penawaran tertinggi sebesar Rp513.131.469,312 (terpenuhi)</t>
    </r>
  </si>
  <si>
    <t xml:space="preserve">Pekerjaan yang dilaksanakan adalah standar dengan pembersihan Kebersihan Umum (General Cleaning) dan Kebersihan Taman (Gardening), minimal dilaksanakan sebagaimana Spesifikasi Teknis, Penawaran tidak boleh melebihi batas Penawaran tertinggi sebesar Rp513.131.469,312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</si>
</sst>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 #,##0_-;_-* &quot;-&quot;_-;_-@_-"/>
    <numFmt numFmtId="165" formatCode="_-* #,##0.00_-;\-* #,##0.00_-;_-* &quot;-&quot;??_-;_-@_-"/>
    <numFmt numFmtId="166" formatCode="_-* #,##0.00_-;\-* #,##0.00_-;_-* &quot;-&quot;_-;_-@_-"/>
    <numFmt numFmtId="167" formatCode="_-* #,##0.0000_-;\-* #,##0.0000_-;_-* &quot;-&quot;_-;_-@_-"/>
    <numFmt numFmtId="168" formatCode="_(* #,##0.0_);_(* \(#,##0.0\);_(* &quot;-&quot;??_);_(@_)"/>
  </numFmts>
  <fonts count="17" x14ac:knownFonts="1">
    <font>
      <sz val="11"/>
      <color theme="1"/>
      <name val="Calibri"/>
      <family val="2"/>
      <scheme val="minor"/>
    </font>
    <font>
      <sz val="11"/>
      <color rgb="FF006100"/>
      <name val="Calibri"/>
      <family val="2"/>
      <scheme val="minor"/>
    </font>
    <font>
      <sz val="11"/>
      <color rgb="FF9C0006"/>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4"/>
      <color rgb="FF006100"/>
      <name val="Calibri"/>
      <family val="2"/>
      <scheme val="minor"/>
    </font>
    <font>
      <b/>
      <sz val="14"/>
      <color rgb="FF00B050"/>
      <name val="Calibri"/>
      <family val="2"/>
      <scheme val="minor"/>
    </font>
    <font>
      <i/>
      <sz val="14"/>
      <color theme="1"/>
      <name val="Calibri"/>
      <family val="2"/>
      <scheme val="minor"/>
    </font>
    <font>
      <b/>
      <u/>
      <sz val="14"/>
      <color theme="1"/>
      <name val="Calibri"/>
      <family val="2"/>
      <scheme val="minor"/>
    </font>
    <font>
      <b/>
      <i/>
      <sz val="8"/>
      <color theme="1"/>
      <name val="Calibri"/>
      <family val="2"/>
      <scheme val="minor"/>
    </font>
    <font>
      <sz val="12"/>
      <color rgb="FF9C0006"/>
      <name val="Calibri"/>
      <family val="2"/>
      <scheme val="minor"/>
    </font>
    <font>
      <sz val="11"/>
      <color rgb="FFFF0000"/>
      <name val="Calibri"/>
      <family val="2"/>
      <scheme val="minor"/>
    </font>
    <font>
      <sz val="16"/>
      <color theme="1"/>
      <name val="Calibri"/>
      <family val="2"/>
      <scheme val="minor"/>
    </font>
    <font>
      <i/>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rgb="FFC6EFCE"/>
      </patternFill>
    </fill>
    <fill>
      <patternFill patternType="solid">
        <fgColor rgb="FFFFC7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1" fillId="2" borderId="0" applyNumberFormat="0" applyBorder="0" applyAlignment="0" applyProtection="0"/>
    <xf numFmtId="0" fontId="2" fillId="3"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cellStyleXfs>
  <cellXfs count="102">
    <xf numFmtId="0" fontId="0" fillId="0" borderId="0" xfId="0"/>
    <xf numFmtId="0" fontId="0" fillId="0" borderId="1" xfId="0" applyBorder="1"/>
    <xf numFmtId="0" fontId="0" fillId="0" borderId="1" xfId="0" applyBorder="1" applyAlignment="1">
      <alignment vertical="top"/>
    </xf>
    <xf numFmtId="0" fontId="0" fillId="0" borderId="1" xfId="0" applyBorder="1" applyAlignment="1">
      <alignment vertical="top" wrapText="1"/>
    </xf>
    <xf numFmtId="43" fontId="0" fillId="0" borderId="1" xfId="0" applyNumberFormat="1" applyBorder="1" applyAlignment="1">
      <alignment vertical="top"/>
    </xf>
    <xf numFmtId="43" fontId="0" fillId="0" borderId="1" xfId="0" applyNumberFormat="1" applyBorder="1"/>
    <xf numFmtId="0" fontId="0" fillId="0" borderId="1" xfId="0" applyBorder="1" applyAlignment="1">
      <alignment wrapText="1"/>
    </xf>
    <xf numFmtId="43" fontId="1" fillId="2" borderId="1" xfId="1" applyNumberFormat="1" applyBorder="1"/>
    <xf numFmtId="0" fontId="1" fillId="2" borderId="1" xfId="1" applyBorder="1"/>
    <xf numFmtId="0" fontId="4" fillId="0" borderId="0" xfId="0" applyFont="1"/>
    <xf numFmtId="0" fontId="5" fillId="0" borderId="0" xfId="0" applyFont="1"/>
    <xf numFmtId="0" fontId="6" fillId="0" borderId="0" xfId="0" applyFont="1"/>
    <xf numFmtId="0" fontId="6" fillId="0" borderId="1" xfId="0" applyFont="1" applyBorder="1"/>
    <xf numFmtId="0" fontId="6" fillId="0" borderId="1" xfId="0" applyFont="1" applyBorder="1" applyAlignment="1">
      <alignment vertical="top"/>
    </xf>
    <xf numFmtId="164" fontId="6" fillId="0" borderId="1" xfId="3" applyFont="1" applyBorder="1" applyAlignment="1">
      <alignment vertical="top"/>
    </xf>
    <xf numFmtId="43" fontId="6" fillId="0" borderId="1" xfId="0" applyNumberFormat="1" applyFont="1" applyBorder="1" applyAlignment="1">
      <alignment vertical="top"/>
    </xf>
    <xf numFmtId="0" fontId="6" fillId="0" borderId="1" xfId="0" applyFont="1" applyBorder="1" applyAlignment="1">
      <alignment vertical="top" wrapText="1"/>
    </xf>
    <xf numFmtId="0" fontId="7" fillId="2" borderId="1" xfId="1" applyFont="1" applyBorder="1" applyAlignment="1">
      <alignment vertical="top" wrapText="1"/>
    </xf>
    <xf numFmtId="43" fontId="6" fillId="0" borderId="0" xfId="0" applyNumberFormat="1" applyFont="1"/>
    <xf numFmtId="166" fontId="6" fillId="0" borderId="0" xfId="0" applyNumberFormat="1" applyFont="1"/>
    <xf numFmtId="0" fontId="11" fillId="0" borderId="1" xfId="0" applyFont="1" applyBorder="1" applyAlignment="1">
      <alignment horizontal="center"/>
    </xf>
    <xf numFmtId="0" fontId="0" fillId="0" borderId="1" xfId="0" applyFont="1" applyBorder="1" applyAlignment="1">
      <alignment wrapText="1"/>
    </xf>
    <xf numFmtId="0" fontId="6" fillId="0" borderId="1" xfId="0" applyFont="1" applyBorder="1" applyAlignment="1">
      <alignment horizontal="left" vertical="top"/>
    </xf>
    <xf numFmtId="43" fontId="6" fillId="0" borderId="1" xfId="0" applyNumberFormat="1" applyFont="1" applyBorder="1" applyAlignment="1">
      <alignment horizontal="left" vertical="top"/>
    </xf>
    <xf numFmtId="0" fontId="6" fillId="0" borderId="1" xfId="0" applyFont="1" applyBorder="1" applyAlignment="1">
      <alignment horizontal="left" vertical="top" wrapText="1"/>
    </xf>
    <xf numFmtId="43" fontId="6" fillId="0" borderId="1" xfId="0" applyNumberFormat="1" applyFont="1" applyBorder="1"/>
    <xf numFmtId="0" fontId="6" fillId="0" borderId="1" xfId="0" applyFont="1" applyBorder="1" applyAlignment="1">
      <alignment wrapText="1"/>
    </xf>
    <xf numFmtId="0" fontId="6" fillId="0" borderId="1" xfId="0" applyFont="1" applyFill="1" applyBorder="1" applyAlignment="1">
      <alignment wrapText="1"/>
    </xf>
    <xf numFmtId="166" fontId="6" fillId="0" borderId="1" xfId="3" applyNumberFormat="1" applyFont="1" applyBorder="1" applyAlignment="1">
      <alignment wrapText="1"/>
    </xf>
    <xf numFmtId="166" fontId="6" fillId="0" borderId="1" xfId="0" applyNumberFormat="1" applyFont="1" applyBorder="1" applyAlignment="1">
      <alignment wrapText="1"/>
    </xf>
    <xf numFmtId="0" fontId="5" fillId="0" borderId="1" xfId="0" applyFont="1" applyBorder="1" applyAlignment="1">
      <alignment vertical="top" wrapText="1"/>
    </xf>
    <xf numFmtId="166" fontId="6" fillId="0" borderId="1" xfId="0" applyNumberFormat="1" applyFont="1" applyBorder="1" applyAlignment="1">
      <alignment vertical="top" wrapText="1"/>
    </xf>
    <xf numFmtId="43" fontId="6" fillId="0" borderId="1" xfId="0" applyNumberFormat="1" applyFont="1" applyBorder="1" applyAlignment="1">
      <alignment vertical="top" wrapText="1"/>
    </xf>
    <xf numFmtId="0" fontId="6" fillId="0" borderId="0" xfId="0" applyFont="1" applyAlignment="1">
      <alignment horizontal="left" vertical="top" wrapText="1"/>
    </xf>
    <xf numFmtId="166" fontId="6" fillId="0" borderId="1" xfId="0" applyNumberFormat="1" applyFont="1" applyBorder="1" applyAlignment="1">
      <alignment vertical="top"/>
    </xf>
    <xf numFmtId="165" fontId="6" fillId="0" borderId="1" xfId="0" applyNumberFormat="1" applyFont="1" applyBorder="1" applyAlignment="1">
      <alignment vertical="top"/>
    </xf>
    <xf numFmtId="0" fontId="6" fillId="0" borderId="0" xfId="0" applyFont="1" applyBorder="1" applyAlignment="1">
      <alignment vertical="top"/>
    </xf>
    <xf numFmtId="0" fontId="6" fillId="0" borderId="0" xfId="0" applyFont="1" applyBorder="1" applyAlignment="1">
      <alignment horizontal="left" vertical="top" wrapText="1"/>
    </xf>
    <xf numFmtId="164" fontId="6" fillId="0" borderId="0" xfId="3" applyFont="1" applyBorder="1" applyAlignment="1">
      <alignment horizontal="center" vertical="top"/>
    </xf>
    <xf numFmtId="164" fontId="6" fillId="0" borderId="0" xfId="3" applyFont="1" applyBorder="1" applyAlignment="1">
      <alignment vertical="top"/>
    </xf>
    <xf numFmtId="166" fontId="6" fillId="0" borderId="1" xfId="3" applyNumberFormat="1" applyFont="1" applyBorder="1" applyAlignment="1">
      <alignment vertical="top"/>
    </xf>
    <xf numFmtId="0" fontId="13" fillId="0" borderId="0" xfId="0" applyFont="1"/>
    <xf numFmtId="166" fontId="6" fillId="0" borderId="2" xfId="3" applyNumberFormat="1" applyFont="1" applyBorder="1" applyAlignment="1">
      <alignment vertical="top"/>
    </xf>
    <xf numFmtId="167" fontId="0" fillId="0" borderId="0" xfId="3" applyNumberFormat="1" applyFont="1"/>
    <xf numFmtId="0" fontId="1" fillId="2" borderId="0" xfId="1"/>
    <xf numFmtId="0" fontId="6" fillId="0" borderId="1" xfId="3" applyNumberFormat="1" applyFont="1" applyBorder="1" applyAlignment="1">
      <alignment horizontal="left" vertical="top" wrapText="1"/>
    </xf>
    <xf numFmtId="166" fontId="6" fillId="0" borderId="0" xfId="3" applyNumberFormat="1" applyFont="1" applyBorder="1" applyAlignment="1">
      <alignment vertical="top"/>
    </xf>
    <xf numFmtId="49" fontId="6" fillId="0" borderId="1" xfId="3" applyNumberFormat="1" applyFont="1" applyBorder="1" applyAlignment="1">
      <alignment vertical="top" wrapText="1"/>
    </xf>
    <xf numFmtId="164" fontId="6" fillId="0" borderId="0" xfId="3" applyFont="1"/>
    <xf numFmtId="20" fontId="0" fillId="0" borderId="0" xfId="0" quotePrefix="1" applyNumberFormat="1"/>
    <xf numFmtId="0" fontId="0" fillId="0" borderId="0" xfId="0" quotePrefix="1"/>
    <xf numFmtId="0" fontId="14" fillId="0" borderId="1" xfId="0" applyFont="1" applyBorder="1" applyAlignment="1">
      <alignment vertical="top"/>
    </xf>
    <xf numFmtId="164" fontId="0" fillId="0" borderId="0" xfId="3"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0" fillId="0" borderId="10" xfId="0" applyBorder="1"/>
    <xf numFmtId="0" fontId="0" fillId="0" borderId="11" xfId="0" applyBorder="1"/>
    <xf numFmtId="0" fontId="6" fillId="0" borderId="1" xfId="0" applyFont="1" applyBorder="1" applyAlignment="1">
      <alignment vertical="top" wrapText="1"/>
    </xf>
    <xf numFmtId="0" fontId="0" fillId="0" borderId="1" xfId="0" applyBorder="1" applyAlignment="1">
      <alignment horizontal="center"/>
    </xf>
    <xf numFmtId="0" fontId="0" fillId="0" borderId="1" xfId="0" applyBorder="1" applyAlignment="1">
      <alignment horizontal="center"/>
    </xf>
    <xf numFmtId="0" fontId="16" fillId="0" borderId="11" xfId="0" applyFont="1" applyBorder="1" applyAlignment="1">
      <alignment vertical="center" wrapText="1"/>
    </xf>
    <xf numFmtId="0" fontId="11" fillId="0" borderId="1" xfId="0" applyFont="1" applyBorder="1" applyAlignment="1">
      <alignment horizontal="center" vertical="center"/>
    </xf>
    <xf numFmtId="0" fontId="0" fillId="0" borderId="1" xfId="0" applyFont="1" applyBorder="1" applyAlignment="1">
      <alignment horizontal="center" vertical="center"/>
    </xf>
    <xf numFmtId="168" fontId="0" fillId="0" borderId="1" xfId="4" applyNumberFormat="1" applyFont="1" applyBorder="1"/>
    <xf numFmtId="168" fontId="16" fillId="0" borderId="1" xfId="4" applyNumberFormat="1" applyFont="1" applyBorder="1" applyAlignment="1">
      <alignment vertical="center"/>
    </xf>
    <xf numFmtId="43" fontId="0" fillId="0" borderId="1" xfId="4" applyNumberFormat="1" applyFont="1" applyBorder="1" applyAlignment="1">
      <alignment vertical="center" wrapText="1"/>
    </xf>
    <xf numFmtId="0" fontId="6" fillId="0" borderId="1" xfId="0" applyFont="1" applyBorder="1" applyAlignment="1">
      <alignment vertical="top" wrapText="1"/>
    </xf>
    <xf numFmtId="0" fontId="6" fillId="0" borderId="1" xfId="0" applyFont="1" applyBorder="1" applyAlignment="1">
      <alignment vertical="top" wrapText="1"/>
    </xf>
    <xf numFmtId="0" fontId="0" fillId="0" borderId="0" xfId="0" applyAlignment="1">
      <alignment horizontal="left" vertical="top" wrapText="1"/>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1" xfId="0" applyFont="1" applyBorder="1" applyAlignment="1">
      <alignment horizontal="left" vertical="top" wrapText="1"/>
    </xf>
    <xf numFmtId="0" fontId="6" fillId="0" borderId="1" xfId="0" applyFont="1" applyBorder="1" applyAlignment="1">
      <alignment horizontal="center" vertical="top"/>
    </xf>
    <xf numFmtId="0" fontId="9" fillId="0" borderId="1" xfId="0" applyFont="1" applyBorder="1" applyAlignment="1">
      <alignment horizontal="left" vertical="top" wrapText="1"/>
    </xf>
    <xf numFmtId="164" fontId="7" fillId="2" borderId="1" xfId="3" applyFont="1" applyFill="1" applyBorder="1" applyAlignment="1">
      <alignment horizontal="right" vertical="top" wrapText="1"/>
    </xf>
    <xf numFmtId="0" fontId="5" fillId="0" borderId="0" xfId="0" applyFont="1" applyAlignment="1">
      <alignment horizontal="center"/>
    </xf>
    <xf numFmtId="0" fontId="6" fillId="0" borderId="0" xfId="0" applyFont="1" applyAlignment="1">
      <alignment horizontal="center"/>
    </xf>
    <xf numFmtId="0" fontId="10"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 xfId="0" applyFont="1" applyBorder="1" applyAlignment="1">
      <alignment horizontal="center" wrapText="1"/>
    </xf>
    <xf numFmtId="164" fontId="6" fillId="0" borderId="1" xfId="3" applyFont="1" applyBorder="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left" vertical="top"/>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1" fillId="2" borderId="1" xfId="1" applyBorder="1" applyAlignment="1">
      <alignment horizontal="center"/>
    </xf>
    <xf numFmtId="0" fontId="12" fillId="3" borderId="0" xfId="2" applyFont="1" applyAlignment="1">
      <alignment horizontal="center"/>
    </xf>
    <xf numFmtId="0" fontId="0" fillId="0" borderId="1" xfId="0" applyBorder="1" applyAlignment="1">
      <alignment horizontal="center"/>
    </xf>
    <xf numFmtId="0" fontId="0" fillId="0" borderId="1" xfId="0" applyFont="1" applyBorder="1" applyAlignment="1">
      <alignment horizontal="center" vertical="center" wrapText="1"/>
    </xf>
    <xf numFmtId="0" fontId="4" fillId="0" borderId="1" xfId="0" applyFont="1" applyBorder="1" applyAlignment="1">
      <alignment horizontal="center" vertical="center"/>
    </xf>
  </cellXfs>
  <cellStyles count="5">
    <cellStyle name="Bad" xfId="2" builtinId="27"/>
    <cellStyle name="Comma" xfId="4" builtinId="3"/>
    <cellStyle name="Comma [0]" xfId="3" builtinId="6"/>
    <cellStyle name="Good" xfId="1" builtinId="26"/>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10.png"/><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9.png"/><Relationship Id="rId2" Type="http://schemas.openxmlformats.org/officeDocument/2006/relationships/image" Target="../media/image1.png"/><Relationship Id="rId1" Type="http://schemas.openxmlformats.org/officeDocument/2006/relationships/hyperlink" Target="#'1.Input Data '!A1"/><Relationship Id="rId6" Type="http://schemas.openxmlformats.org/officeDocument/2006/relationships/hyperlink" Target="#'3. Hasil Untuk di Input SPSE!'!A1"/><Relationship Id="rId11" Type="http://schemas.openxmlformats.org/officeDocument/2006/relationships/image" Target="../media/image8.png"/><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2. Analisis Penawaran Harga'!A1"/><Relationship Id="rId9" Type="http://schemas.openxmlformats.org/officeDocument/2006/relationships/image" Target="../media/image6.png"/><Relationship Id="rId14"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6</xdr:col>
      <xdr:colOff>221372</xdr:colOff>
      <xdr:row>18</xdr:row>
      <xdr:rowOff>112088</xdr:rowOff>
    </xdr:from>
    <xdr:to>
      <xdr:col>9</xdr:col>
      <xdr:colOff>182217</xdr:colOff>
      <xdr:row>21</xdr:row>
      <xdr:rowOff>100341</xdr:rowOff>
    </xdr:to>
    <xdr:sp macro="" textlink="">
      <xdr:nvSpPr>
        <xdr:cNvPr id="2" name="Arrow: Left 1">
          <a:extLst>
            <a:ext uri="{FF2B5EF4-FFF2-40B4-BE49-F238E27FC236}">
              <a16:creationId xmlns:a16="http://schemas.microsoft.com/office/drawing/2014/main" id="{D98EE538-AF8E-4541-ABA2-FC585C49DBF1}"/>
            </a:ext>
          </a:extLst>
        </xdr:cNvPr>
        <xdr:cNvSpPr/>
      </xdr:nvSpPr>
      <xdr:spPr>
        <a:xfrm>
          <a:off x="5868336" y="4548017"/>
          <a:ext cx="1797810" cy="55975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Mohon</a:t>
          </a:r>
          <a:r>
            <a:rPr lang="en-US" sz="1100" baseline="0"/>
            <a:t> di isi dulu </a:t>
          </a:r>
          <a:endParaRPr lang="en-US" sz="1100"/>
        </a:p>
      </xdr:txBody>
    </xdr:sp>
    <xdr:clientData/>
  </xdr:twoCellAnchor>
  <xdr:twoCellAnchor editAs="oneCell">
    <xdr:from>
      <xdr:col>1</xdr:col>
      <xdr:colOff>380119</xdr:colOff>
      <xdr:row>22</xdr:row>
      <xdr:rowOff>304154</xdr:rowOff>
    </xdr:from>
    <xdr:to>
      <xdr:col>2</xdr:col>
      <xdr:colOff>106428</xdr:colOff>
      <xdr:row>23</xdr:row>
      <xdr:rowOff>114893</xdr:rowOff>
    </xdr:to>
    <xdr:pic>
      <xdr:nvPicPr>
        <xdr:cNvPr id="3" name="Picture 2">
          <a:hlinkClick xmlns:r="http://schemas.openxmlformats.org/officeDocument/2006/relationships" r:id="rId1"/>
          <a:extLst>
            <a:ext uri="{FF2B5EF4-FFF2-40B4-BE49-F238E27FC236}">
              <a16:creationId xmlns:a16="http://schemas.microsoft.com/office/drawing/2014/main" id="{9391DEF6-2458-4A6F-BB73-565FA1D02DBB}"/>
            </a:ext>
          </a:extLst>
        </xdr:cNvPr>
        <xdr:cNvPicPr>
          <a:picLocks noChangeAspect="1"/>
        </xdr:cNvPicPr>
      </xdr:nvPicPr>
      <xdr:blipFill>
        <a:blip xmlns:r="http://schemas.openxmlformats.org/officeDocument/2006/relationships" r:embed="rId2"/>
        <a:stretch>
          <a:fillRect/>
        </a:stretch>
      </xdr:blipFill>
      <xdr:spPr>
        <a:xfrm>
          <a:off x="992440" y="5502083"/>
          <a:ext cx="1495238" cy="423060"/>
        </a:xfrm>
        <a:prstGeom prst="rect">
          <a:avLst/>
        </a:prstGeom>
      </xdr:spPr>
    </xdr:pic>
    <xdr:clientData/>
  </xdr:twoCellAnchor>
  <xdr:twoCellAnchor editAs="oneCell">
    <xdr:from>
      <xdr:col>0</xdr:col>
      <xdr:colOff>402029</xdr:colOff>
      <xdr:row>158</xdr:row>
      <xdr:rowOff>179367</xdr:rowOff>
    </xdr:from>
    <xdr:to>
      <xdr:col>3</xdr:col>
      <xdr:colOff>267943</xdr:colOff>
      <xdr:row>167</xdr:row>
      <xdr:rowOff>118923</xdr:rowOff>
    </xdr:to>
    <xdr:pic>
      <xdr:nvPicPr>
        <xdr:cNvPr id="22" name="Picture 21">
          <a:extLst>
            <a:ext uri="{FF2B5EF4-FFF2-40B4-BE49-F238E27FC236}">
              <a16:creationId xmlns:a16="http://schemas.microsoft.com/office/drawing/2014/main" id="{699A7530-84C0-4700-AC1D-088E4DDD5556}"/>
            </a:ext>
          </a:extLst>
        </xdr:cNvPr>
        <xdr:cNvPicPr>
          <a:picLocks noChangeAspect="1"/>
        </xdr:cNvPicPr>
      </xdr:nvPicPr>
      <xdr:blipFill>
        <a:blip xmlns:r="http://schemas.openxmlformats.org/officeDocument/2006/relationships" r:embed="rId3"/>
        <a:stretch>
          <a:fillRect/>
        </a:stretch>
      </xdr:blipFill>
      <xdr:spPr>
        <a:xfrm>
          <a:off x="402029" y="36176445"/>
          <a:ext cx="3904762" cy="1609524"/>
        </a:xfrm>
        <a:prstGeom prst="rect">
          <a:avLst/>
        </a:prstGeom>
      </xdr:spPr>
    </xdr:pic>
    <xdr:clientData/>
  </xdr:twoCellAnchor>
  <xdr:twoCellAnchor editAs="oneCell">
    <xdr:from>
      <xdr:col>2</xdr:col>
      <xdr:colOff>577685</xdr:colOff>
      <xdr:row>169</xdr:row>
      <xdr:rowOff>1</xdr:rowOff>
    </xdr:from>
    <xdr:to>
      <xdr:col>6</xdr:col>
      <xdr:colOff>234028</xdr:colOff>
      <xdr:row>171</xdr:row>
      <xdr:rowOff>47946</xdr:rowOff>
    </xdr:to>
    <xdr:pic>
      <xdr:nvPicPr>
        <xdr:cNvPr id="7" name="Picture 6">
          <a:hlinkClick xmlns:r="http://schemas.openxmlformats.org/officeDocument/2006/relationships" r:id="rId4"/>
          <a:extLst>
            <a:ext uri="{FF2B5EF4-FFF2-40B4-BE49-F238E27FC236}">
              <a16:creationId xmlns:a16="http://schemas.microsoft.com/office/drawing/2014/main" id="{21B44972-77DA-4A66-9B7D-BC3B810DE5C2}"/>
            </a:ext>
          </a:extLst>
        </xdr:cNvPr>
        <xdr:cNvPicPr>
          <a:picLocks noChangeAspect="1"/>
        </xdr:cNvPicPr>
      </xdr:nvPicPr>
      <xdr:blipFill>
        <a:blip xmlns:r="http://schemas.openxmlformats.org/officeDocument/2006/relationships" r:embed="rId5"/>
        <a:stretch>
          <a:fillRect/>
        </a:stretch>
      </xdr:blipFill>
      <xdr:spPr>
        <a:xfrm>
          <a:off x="2958935" y="34616572"/>
          <a:ext cx="2922057" cy="428945"/>
        </a:xfrm>
        <a:prstGeom prst="rect">
          <a:avLst/>
        </a:prstGeom>
      </xdr:spPr>
    </xdr:pic>
    <xdr:clientData/>
  </xdr:twoCellAnchor>
  <xdr:twoCellAnchor editAs="oneCell">
    <xdr:from>
      <xdr:col>1</xdr:col>
      <xdr:colOff>241905</xdr:colOff>
      <xdr:row>259</xdr:row>
      <xdr:rowOff>66524</xdr:rowOff>
    </xdr:from>
    <xdr:to>
      <xdr:col>4</xdr:col>
      <xdr:colOff>107820</xdr:colOff>
      <xdr:row>268</xdr:row>
      <xdr:rowOff>6082</xdr:rowOff>
    </xdr:to>
    <xdr:pic>
      <xdr:nvPicPr>
        <xdr:cNvPr id="23" name="Picture 22">
          <a:extLst>
            <a:ext uri="{FF2B5EF4-FFF2-40B4-BE49-F238E27FC236}">
              <a16:creationId xmlns:a16="http://schemas.microsoft.com/office/drawing/2014/main" id="{ED88605B-D1A2-4325-882B-0FB277F307D7}"/>
            </a:ext>
          </a:extLst>
        </xdr:cNvPr>
        <xdr:cNvPicPr>
          <a:picLocks noChangeAspect="1"/>
        </xdr:cNvPicPr>
      </xdr:nvPicPr>
      <xdr:blipFill>
        <a:blip xmlns:r="http://schemas.openxmlformats.org/officeDocument/2006/relationships" r:embed="rId3"/>
        <a:stretch>
          <a:fillRect/>
        </a:stretch>
      </xdr:blipFill>
      <xdr:spPr>
        <a:xfrm>
          <a:off x="895048" y="57609620"/>
          <a:ext cx="3899676" cy="1626842"/>
        </a:xfrm>
        <a:prstGeom prst="rect">
          <a:avLst/>
        </a:prstGeom>
      </xdr:spPr>
    </xdr:pic>
    <xdr:clientData/>
  </xdr:twoCellAnchor>
  <xdr:twoCellAnchor editAs="oneCell">
    <xdr:from>
      <xdr:col>1</xdr:col>
      <xdr:colOff>0</xdr:colOff>
      <xdr:row>270</xdr:row>
      <xdr:rowOff>0</xdr:rowOff>
    </xdr:from>
    <xdr:to>
      <xdr:col>2</xdr:col>
      <xdr:colOff>1321762</xdr:colOff>
      <xdr:row>273</xdr:row>
      <xdr:rowOff>47094</xdr:rowOff>
    </xdr:to>
    <xdr:pic>
      <xdr:nvPicPr>
        <xdr:cNvPr id="10" name="Picture 9">
          <a:hlinkClick xmlns:r="http://schemas.openxmlformats.org/officeDocument/2006/relationships" r:id="rId6"/>
          <a:extLst>
            <a:ext uri="{FF2B5EF4-FFF2-40B4-BE49-F238E27FC236}">
              <a16:creationId xmlns:a16="http://schemas.microsoft.com/office/drawing/2014/main" id="{489EA30D-8A12-47C8-8624-9806A8B415DE}"/>
            </a:ext>
          </a:extLst>
        </xdr:cNvPr>
        <xdr:cNvPicPr>
          <a:picLocks noChangeAspect="1"/>
        </xdr:cNvPicPr>
      </xdr:nvPicPr>
      <xdr:blipFill>
        <a:blip xmlns:r="http://schemas.openxmlformats.org/officeDocument/2006/relationships" r:embed="rId7"/>
        <a:stretch>
          <a:fillRect/>
        </a:stretch>
      </xdr:blipFill>
      <xdr:spPr>
        <a:xfrm>
          <a:off x="653143" y="59605333"/>
          <a:ext cx="3190476" cy="609524"/>
        </a:xfrm>
        <a:prstGeom prst="rect">
          <a:avLst/>
        </a:prstGeom>
      </xdr:spPr>
    </xdr:pic>
    <xdr:clientData/>
  </xdr:twoCellAnchor>
  <xdr:twoCellAnchor editAs="oneCell">
    <xdr:from>
      <xdr:col>17</xdr:col>
      <xdr:colOff>0</xdr:colOff>
      <xdr:row>5</xdr:row>
      <xdr:rowOff>0</xdr:rowOff>
    </xdr:from>
    <xdr:to>
      <xdr:col>19</xdr:col>
      <xdr:colOff>188953</xdr:colOff>
      <xdr:row>7</xdr:row>
      <xdr:rowOff>49621</xdr:rowOff>
    </xdr:to>
    <xdr:pic>
      <xdr:nvPicPr>
        <xdr:cNvPr id="24" name="Picture 23">
          <a:hlinkClick xmlns:r="http://schemas.openxmlformats.org/officeDocument/2006/relationships" r:id="rId1"/>
          <a:extLst>
            <a:ext uri="{FF2B5EF4-FFF2-40B4-BE49-F238E27FC236}">
              <a16:creationId xmlns:a16="http://schemas.microsoft.com/office/drawing/2014/main" id="{08A95E08-5167-4908-BEDC-ACA9117175B3}"/>
            </a:ext>
          </a:extLst>
        </xdr:cNvPr>
        <xdr:cNvPicPr>
          <a:picLocks noChangeAspect="1"/>
        </xdr:cNvPicPr>
      </xdr:nvPicPr>
      <xdr:blipFill>
        <a:blip xmlns:r="http://schemas.openxmlformats.org/officeDocument/2006/relationships" r:embed="rId2"/>
        <a:stretch>
          <a:fillRect/>
        </a:stretch>
      </xdr:blipFill>
      <xdr:spPr>
        <a:xfrm>
          <a:off x="13177762" y="749904"/>
          <a:ext cx="1495238" cy="424573"/>
        </a:xfrm>
        <a:prstGeom prst="rect">
          <a:avLst/>
        </a:prstGeom>
      </xdr:spPr>
    </xdr:pic>
    <xdr:clientData/>
  </xdr:twoCellAnchor>
  <xdr:twoCellAnchor editAs="oneCell">
    <xdr:from>
      <xdr:col>17</xdr:col>
      <xdr:colOff>0</xdr:colOff>
      <xdr:row>13</xdr:row>
      <xdr:rowOff>120953</xdr:rowOff>
    </xdr:from>
    <xdr:to>
      <xdr:col>21</xdr:col>
      <xdr:colOff>474285</xdr:colOff>
      <xdr:row>15</xdr:row>
      <xdr:rowOff>168900</xdr:rowOff>
    </xdr:to>
    <xdr:pic>
      <xdr:nvPicPr>
        <xdr:cNvPr id="25" name="Picture 24">
          <a:hlinkClick xmlns:r="http://schemas.openxmlformats.org/officeDocument/2006/relationships" r:id="rId4"/>
          <a:extLst>
            <a:ext uri="{FF2B5EF4-FFF2-40B4-BE49-F238E27FC236}">
              <a16:creationId xmlns:a16="http://schemas.microsoft.com/office/drawing/2014/main" id="{14057CBA-3FC8-4654-A045-B3660F108F23}"/>
            </a:ext>
          </a:extLst>
        </xdr:cNvPr>
        <xdr:cNvPicPr>
          <a:picLocks noChangeAspect="1"/>
        </xdr:cNvPicPr>
      </xdr:nvPicPr>
      <xdr:blipFill>
        <a:blip xmlns:r="http://schemas.openxmlformats.org/officeDocument/2006/relationships" r:embed="rId5"/>
        <a:stretch>
          <a:fillRect/>
        </a:stretch>
      </xdr:blipFill>
      <xdr:spPr>
        <a:xfrm>
          <a:off x="13177762" y="2370667"/>
          <a:ext cx="3086855" cy="422898"/>
        </a:xfrm>
        <a:prstGeom prst="rect">
          <a:avLst/>
        </a:prstGeom>
      </xdr:spPr>
    </xdr:pic>
    <xdr:clientData/>
  </xdr:twoCellAnchor>
  <xdr:twoCellAnchor editAs="oneCell">
    <xdr:from>
      <xdr:col>17</xdr:col>
      <xdr:colOff>31448</xdr:colOff>
      <xdr:row>10</xdr:row>
      <xdr:rowOff>110066</xdr:rowOff>
    </xdr:from>
    <xdr:to>
      <xdr:col>19</xdr:col>
      <xdr:colOff>220401</xdr:colOff>
      <xdr:row>12</xdr:row>
      <xdr:rowOff>159687</xdr:rowOff>
    </xdr:to>
    <xdr:pic>
      <xdr:nvPicPr>
        <xdr:cNvPr id="26" name="Picture 25">
          <a:hlinkClick xmlns:r="http://schemas.openxmlformats.org/officeDocument/2006/relationships" r:id="rId1"/>
          <a:extLst>
            <a:ext uri="{FF2B5EF4-FFF2-40B4-BE49-F238E27FC236}">
              <a16:creationId xmlns:a16="http://schemas.microsoft.com/office/drawing/2014/main" id="{45734A7A-FA07-4713-AD55-58FA9062860D}"/>
            </a:ext>
          </a:extLst>
        </xdr:cNvPr>
        <xdr:cNvPicPr>
          <a:picLocks noChangeAspect="1"/>
        </xdr:cNvPicPr>
      </xdr:nvPicPr>
      <xdr:blipFill>
        <a:blip xmlns:r="http://schemas.openxmlformats.org/officeDocument/2006/relationships" r:embed="rId2"/>
        <a:stretch>
          <a:fillRect/>
        </a:stretch>
      </xdr:blipFill>
      <xdr:spPr>
        <a:xfrm>
          <a:off x="13209210" y="1797352"/>
          <a:ext cx="1495238" cy="424573"/>
        </a:xfrm>
        <a:prstGeom prst="rect">
          <a:avLst/>
        </a:prstGeom>
      </xdr:spPr>
    </xdr:pic>
    <xdr:clientData/>
  </xdr:twoCellAnchor>
  <xdr:twoCellAnchor editAs="oneCell">
    <xdr:from>
      <xdr:col>17</xdr:col>
      <xdr:colOff>23640</xdr:colOff>
      <xdr:row>18</xdr:row>
      <xdr:rowOff>119301</xdr:rowOff>
    </xdr:from>
    <xdr:to>
      <xdr:col>22</xdr:col>
      <xdr:colOff>17427</xdr:colOff>
      <xdr:row>21</xdr:row>
      <xdr:rowOff>166397</xdr:rowOff>
    </xdr:to>
    <xdr:pic>
      <xdr:nvPicPr>
        <xdr:cNvPr id="27" name="Picture 26">
          <a:hlinkClick xmlns:r="http://schemas.openxmlformats.org/officeDocument/2006/relationships" r:id="rId6"/>
          <a:extLst>
            <a:ext uri="{FF2B5EF4-FFF2-40B4-BE49-F238E27FC236}">
              <a16:creationId xmlns:a16="http://schemas.microsoft.com/office/drawing/2014/main" id="{4D42AA5A-DD5E-4D3D-A812-39CD0E19DC9F}"/>
            </a:ext>
          </a:extLst>
        </xdr:cNvPr>
        <xdr:cNvPicPr>
          <a:picLocks noChangeAspect="1"/>
        </xdr:cNvPicPr>
      </xdr:nvPicPr>
      <xdr:blipFill>
        <a:blip xmlns:r="http://schemas.openxmlformats.org/officeDocument/2006/relationships" r:embed="rId7"/>
        <a:stretch>
          <a:fillRect/>
        </a:stretch>
      </xdr:blipFill>
      <xdr:spPr>
        <a:xfrm>
          <a:off x="16094913" y="4552756"/>
          <a:ext cx="3024469" cy="618596"/>
        </a:xfrm>
        <a:prstGeom prst="rect">
          <a:avLst/>
        </a:prstGeom>
      </xdr:spPr>
    </xdr:pic>
    <xdr:clientData/>
  </xdr:twoCellAnchor>
  <xdr:twoCellAnchor editAs="oneCell">
    <xdr:from>
      <xdr:col>16</xdr:col>
      <xdr:colOff>2181678</xdr:colOff>
      <xdr:row>318</xdr:row>
      <xdr:rowOff>1513</xdr:rowOff>
    </xdr:from>
    <xdr:to>
      <xdr:col>16</xdr:col>
      <xdr:colOff>3595273</xdr:colOff>
      <xdr:row>320</xdr:row>
      <xdr:rowOff>54154</xdr:rowOff>
    </xdr:to>
    <xdr:pic>
      <xdr:nvPicPr>
        <xdr:cNvPr id="29" name="Picture 28">
          <a:hlinkClick xmlns:r="http://schemas.openxmlformats.org/officeDocument/2006/relationships" r:id="rId1"/>
          <a:extLst>
            <a:ext uri="{FF2B5EF4-FFF2-40B4-BE49-F238E27FC236}">
              <a16:creationId xmlns:a16="http://schemas.microsoft.com/office/drawing/2014/main" id="{5F5C10D9-713E-4B62-957C-8447A37728BF}"/>
            </a:ext>
          </a:extLst>
        </xdr:cNvPr>
        <xdr:cNvPicPr>
          <a:picLocks noChangeAspect="1"/>
        </xdr:cNvPicPr>
      </xdr:nvPicPr>
      <xdr:blipFill>
        <a:blip xmlns:r="http://schemas.openxmlformats.org/officeDocument/2006/relationships" r:embed="rId2"/>
        <a:stretch>
          <a:fillRect/>
        </a:stretch>
      </xdr:blipFill>
      <xdr:spPr>
        <a:xfrm>
          <a:off x="13951857" y="62689620"/>
          <a:ext cx="1413595" cy="433641"/>
        </a:xfrm>
        <a:prstGeom prst="rect">
          <a:avLst/>
        </a:prstGeom>
      </xdr:spPr>
    </xdr:pic>
    <xdr:clientData/>
  </xdr:twoCellAnchor>
  <xdr:twoCellAnchor editAs="oneCell">
    <xdr:from>
      <xdr:col>0</xdr:col>
      <xdr:colOff>0</xdr:colOff>
      <xdr:row>120</xdr:row>
      <xdr:rowOff>1</xdr:rowOff>
    </xdr:from>
    <xdr:to>
      <xdr:col>16</xdr:col>
      <xdr:colOff>285750</xdr:colOff>
      <xdr:row>154</xdr:row>
      <xdr:rowOff>88825</xdr:rowOff>
    </xdr:to>
    <xdr:pic>
      <xdr:nvPicPr>
        <xdr:cNvPr id="31" name="Picture 30">
          <a:extLst>
            <a:ext uri="{FF2B5EF4-FFF2-40B4-BE49-F238E27FC236}">
              <a16:creationId xmlns:a16="http://schemas.microsoft.com/office/drawing/2014/main" id="{F9BD979A-C741-4028-AAD0-A362E438B485}"/>
            </a:ext>
          </a:extLst>
        </xdr:cNvPr>
        <xdr:cNvPicPr>
          <a:picLocks noChangeAspect="1"/>
        </xdr:cNvPicPr>
      </xdr:nvPicPr>
      <xdr:blipFill>
        <a:blip xmlns:r="http://schemas.openxmlformats.org/officeDocument/2006/relationships" r:embed="rId8"/>
        <a:stretch>
          <a:fillRect/>
        </a:stretch>
      </xdr:blipFill>
      <xdr:spPr>
        <a:xfrm>
          <a:off x="0" y="24969108"/>
          <a:ext cx="12055929" cy="6565824"/>
        </a:xfrm>
        <a:prstGeom prst="rect">
          <a:avLst/>
        </a:prstGeom>
      </xdr:spPr>
    </xdr:pic>
    <xdr:clientData/>
  </xdr:twoCellAnchor>
  <xdr:twoCellAnchor editAs="oneCell">
    <xdr:from>
      <xdr:col>0</xdr:col>
      <xdr:colOff>0</xdr:colOff>
      <xdr:row>214</xdr:row>
      <xdr:rowOff>1</xdr:rowOff>
    </xdr:from>
    <xdr:to>
      <xdr:col>16</xdr:col>
      <xdr:colOff>1755321</xdr:colOff>
      <xdr:row>253</xdr:row>
      <xdr:rowOff>86333</xdr:rowOff>
    </xdr:to>
    <xdr:pic>
      <xdr:nvPicPr>
        <xdr:cNvPr id="33" name="Picture 32">
          <a:extLst>
            <a:ext uri="{FF2B5EF4-FFF2-40B4-BE49-F238E27FC236}">
              <a16:creationId xmlns:a16="http://schemas.microsoft.com/office/drawing/2014/main" id="{EDDDDA68-7344-4430-B7B7-4B3AC8BFE38B}"/>
            </a:ext>
          </a:extLst>
        </xdr:cNvPr>
        <xdr:cNvPicPr>
          <a:picLocks noChangeAspect="1"/>
        </xdr:cNvPicPr>
      </xdr:nvPicPr>
      <xdr:blipFill>
        <a:blip xmlns:r="http://schemas.openxmlformats.org/officeDocument/2006/relationships" r:embed="rId9"/>
        <a:stretch>
          <a:fillRect/>
        </a:stretch>
      </xdr:blipFill>
      <xdr:spPr>
        <a:xfrm>
          <a:off x="0" y="42876108"/>
          <a:ext cx="13525500" cy="7515832"/>
        </a:xfrm>
        <a:prstGeom prst="rect">
          <a:avLst/>
        </a:prstGeom>
      </xdr:spPr>
    </xdr:pic>
    <xdr:clientData/>
  </xdr:twoCellAnchor>
  <xdr:twoCellAnchor editAs="oneCell">
    <xdr:from>
      <xdr:col>1</xdr:col>
      <xdr:colOff>27215</xdr:colOff>
      <xdr:row>95</xdr:row>
      <xdr:rowOff>68035</xdr:rowOff>
    </xdr:from>
    <xdr:to>
      <xdr:col>16</xdr:col>
      <xdr:colOff>593955</xdr:colOff>
      <xdr:row>117</xdr:row>
      <xdr:rowOff>149679</xdr:rowOff>
    </xdr:to>
    <xdr:pic>
      <xdr:nvPicPr>
        <xdr:cNvPr id="20" name="Picture 19">
          <a:extLst>
            <a:ext uri="{FF2B5EF4-FFF2-40B4-BE49-F238E27FC236}">
              <a16:creationId xmlns:a16="http://schemas.microsoft.com/office/drawing/2014/main" id="{7F4437CD-B3F6-49B2-8996-50901701BB70}"/>
            </a:ext>
          </a:extLst>
        </xdr:cNvPr>
        <xdr:cNvPicPr>
          <a:picLocks noChangeAspect="1"/>
        </xdr:cNvPicPr>
      </xdr:nvPicPr>
      <xdr:blipFill>
        <a:blip xmlns:r="http://schemas.openxmlformats.org/officeDocument/2006/relationships" r:embed="rId10"/>
        <a:stretch>
          <a:fillRect/>
        </a:stretch>
      </xdr:blipFill>
      <xdr:spPr>
        <a:xfrm>
          <a:off x="639536" y="20587606"/>
          <a:ext cx="11724598" cy="4272644"/>
        </a:xfrm>
        <a:prstGeom prst="rect">
          <a:avLst/>
        </a:prstGeom>
      </xdr:spPr>
    </xdr:pic>
    <xdr:clientData/>
  </xdr:twoCellAnchor>
  <xdr:twoCellAnchor editAs="oneCell">
    <xdr:from>
      <xdr:col>0</xdr:col>
      <xdr:colOff>0</xdr:colOff>
      <xdr:row>174</xdr:row>
      <xdr:rowOff>0</xdr:rowOff>
    </xdr:from>
    <xdr:to>
      <xdr:col>14</xdr:col>
      <xdr:colOff>397554</xdr:colOff>
      <xdr:row>213</xdr:row>
      <xdr:rowOff>0</xdr:rowOff>
    </xdr:to>
    <xdr:pic>
      <xdr:nvPicPr>
        <xdr:cNvPr id="21" name="Picture 20">
          <a:extLst>
            <a:ext uri="{FF2B5EF4-FFF2-40B4-BE49-F238E27FC236}">
              <a16:creationId xmlns:a16="http://schemas.microsoft.com/office/drawing/2014/main" id="{DF4EFC32-1187-4BA2-86B3-5E64864856B6}"/>
            </a:ext>
          </a:extLst>
        </xdr:cNvPr>
        <xdr:cNvPicPr>
          <a:picLocks noChangeAspect="1"/>
        </xdr:cNvPicPr>
      </xdr:nvPicPr>
      <xdr:blipFill>
        <a:blip xmlns:r="http://schemas.openxmlformats.org/officeDocument/2006/relationships" r:embed="rId11"/>
        <a:stretch>
          <a:fillRect/>
        </a:stretch>
      </xdr:blipFill>
      <xdr:spPr>
        <a:xfrm>
          <a:off x="0" y="35569071"/>
          <a:ext cx="10943090" cy="7429500"/>
        </a:xfrm>
        <a:prstGeom prst="rect">
          <a:avLst/>
        </a:prstGeom>
      </xdr:spPr>
    </xdr:pic>
    <xdr:clientData/>
  </xdr:twoCellAnchor>
  <xdr:twoCellAnchor editAs="oneCell">
    <xdr:from>
      <xdr:col>1</xdr:col>
      <xdr:colOff>1</xdr:colOff>
      <xdr:row>321</xdr:row>
      <xdr:rowOff>0</xdr:rowOff>
    </xdr:from>
    <xdr:to>
      <xdr:col>17</xdr:col>
      <xdr:colOff>149679</xdr:colOff>
      <xdr:row>362</xdr:row>
      <xdr:rowOff>7390</xdr:rowOff>
    </xdr:to>
    <xdr:pic>
      <xdr:nvPicPr>
        <xdr:cNvPr id="8" name="Picture 7">
          <a:extLst>
            <a:ext uri="{FF2B5EF4-FFF2-40B4-BE49-F238E27FC236}">
              <a16:creationId xmlns:a16="http://schemas.microsoft.com/office/drawing/2014/main" id="{D6263FDF-24A6-4DB5-BDC9-0456373E353D}"/>
            </a:ext>
          </a:extLst>
        </xdr:cNvPr>
        <xdr:cNvPicPr>
          <a:picLocks noChangeAspect="1"/>
        </xdr:cNvPicPr>
      </xdr:nvPicPr>
      <xdr:blipFill>
        <a:blip xmlns:r="http://schemas.openxmlformats.org/officeDocument/2006/relationships" r:embed="rId12"/>
        <a:stretch>
          <a:fillRect/>
        </a:stretch>
      </xdr:blipFill>
      <xdr:spPr>
        <a:xfrm>
          <a:off x="612322" y="63572571"/>
          <a:ext cx="15689036" cy="7817890"/>
        </a:xfrm>
        <a:prstGeom prst="rect">
          <a:avLst/>
        </a:prstGeom>
      </xdr:spPr>
    </xdr:pic>
    <xdr:clientData/>
  </xdr:twoCellAnchor>
  <xdr:twoCellAnchor editAs="oneCell">
    <xdr:from>
      <xdr:col>0</xdr:col>
      <xdr:colOff>612320</xdr:colOff>
      <xdr:row>276</xdr:row>
      <xdr:rowOff>0</xdr:rowOff>
    </xdr:from>
    <xdr:to>
      <xdr:col>21</xdr:col>
      <xdr:colOff>309831</xdr:colOff>
      <xdr:row>317</xdr:row>
      <xdr:rowOff>40822</xdr:rowOff>
    </xdr:to>
    <xdr:pic>
      <xdr:nvPicPr>
        <xdr:cNvPr id="17" name="Picture 16">
          <a:extLst>
            <a:ext uri="{FF2B5EF4-FFF2-40B4-BE49-F238E27FC236}">
              <a16:creationId xmlns:a16="http://schemas.microsoft.com/office/drawing/2014/main" id="{7BC9503C-0CC6-4428-93E9-9B931D257373}"/>
            </a:ext>
          </a:extLst>
        </xdr:cNvPr>
        <xdr:cNvPicPr>
          <a:picLocks noChangeAspect="1"/>
        </xdr:cNvPicPr>
      </xdr:nvPicPr>
      <xdr:blipFill>
        <a:blip xmlns:r="http://schemas.openxmlformats.org/officeDocument/2006/relationships" r:embed="rId13"/>
        <a:stretch>
          <a:fillRect/>
        </a:stretch>
      </xdr:blipFill>
      <xdr:spPr>
        <a:xfrm>
          <a:off x="612320" y="55000071"/>
          <a:ext cx="18298475" cy="7851322"/>
        </a:xfrm>
        <a:prstGeom prst="rect">
          <a:avLst/>
        </a:prstGeom>
      </xdr:spPr>
    </xdr:pic>
    <xdr:clientData/>
  </xdr:twoCellAnchor>
  <xdr:twoCellAnchor editAs="oneCell">
    <xdr:from>
      <xdr:col>0</xdr:col>
      <xdr:colOff>0</xdr:colOff>
      <xdr:row>28</xdr:row>
      <xdr:rowOff>0</xdr:rowOff>
    </xdr:from>
    <xdr:to>
      <xdr:col>20</xdr:col>
      <xdr:colOff>382409</xdr:colOff>
      <xdr:row>92</xdr:row>
      <xdr:rowOff>0</xdr:rowOff>
    </xdr:to>
    <xdr:pic>
      <xdr:nvPicPr>
        <xdr:cNvPr id="18" name="Picture 17">
          <a:extLst>
            <a:ext uri="{FF2B5EF4-FFF2-40B4-BE49-F238E27FC236}">
              <a16:creationId xmlns:a16="http://schemas.microsoft.com/office/drawing/2014/main" id="{7F63F9C0-0D1E-49D8-AAEA-295593D06BAE}"/>
            </a:ext>
          </a:extLst>
        </xdr:cNvPr>
        <xdr:cNvPicPr>
          <a:picLocks noChangeAspect="1"/>
        </xdr:cNvPicPr>
      </xdr:nvPicPr>
      <xdr:blipFill>
        <a:blip xmlns:r="http://schemas.openxmlformats.org/officeDocument/2006/relationships" r:embed="rId14"/>
        <a:stretch>
          <a:fillRect/>
        </a:stretch>
      </xdr:blipFill>
      <xdr:spPr>
        <a:xfrm>
          <a:off x="0" y="7756071"/>
          <a:ext cx="18371052" cy="1219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633149</xdr:colOff>
      <xdr:row>25</xdr:row>
      <xdr:rowOff>177726</xdr:rowOff>
    </xdr:from>
    <xdr:to>
      <xdr:col>8</xdr:col>
      <xdr:colOff>1547435</xdr:colOff>
      <xdr:row>27</xdr:row>
      <xdr:rowOff>152440</xdr:rowOff>
    </xdr:to>
    <xdr:pic>
      <xdr:nvPicPr>
        <xdr:cNvPr id="2" name="Picture 1">
          <a:hlinkClick xmlns:r="http://schemas.openxmlformats.org/officeDocument/2006/relationships" r:id="rId1"/>
          <a:extLst>
            <a:ext uri="{FF2B5EF4-FFF2-40B4-BE49-F238E27FC236}">
              <a16:creationId xmlns:a16="http://schemas.microsoft.com/office/drawing/2014/main" id="{D159988B-357D-453B-9161-75014B2F06FF}"/>
            </a:ext>
          </a:extLst>
        </xdr:cNvPr>
        <xdr:cNvPicPr>
          <a:picLocks noChangeAspect="1"/>
        </xdr:cNvPicPr>
      </xdr:nvPicPr>
      <xdr:blipFill>
        <a:blip xmlns:r="http://schemas.openxmlformats.org/officeDocument/2006/relationships" r:embed="rId2"/>
        <a:stretch>
          <a:fillRect/>
        </a:stretch>
      </xdr:blipFill>
      <xdr:spPr>
        <a:xfrm>
          <a:off x="18383529" y="18639010"/>
          <a:ext cx="914286" cy="3523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633149</xdr:colOff>
      <xdr:row>54</xdr:row>
      <xdr:rowOff>177726</xdr:rowOff>
    </xdr:from>
    <xdr:to>
      <xdr:col>6</xdr:col>
      <xdr:colOff>1490285</xdr:colOff>
      <xdr:row>56</xdr:row>
      <xdr:rowOff>152441</xdr:rowOff>
    </xdr:to>
    <xdr:pic>
      <xdr:nvPicPr>
        <xdr:cNvPr id="2" name="Picture 1">
          <a:hlinkClick xmlns:r="http://schemas.openxmlformats.org/officeDocument/2006/relationships" r:id="rId1"/>
          <a:extLst>
            <a:ext uri="{FF2B5EF4-FFF2-40B4-BE49-F238E27FC236}">
              <a16:creationId xmlns:a16="http://schemas.microsoft.com/office/drawing/2014/main" id="{9D7B7F97-CE2C-440F-9FAB-BA0D2D3F1B1F}"/>
            </a:ext>
          </a:extLst>
        </xdr:cNvPr>
        <xdr:cNvPicPr>
          <a:picLocks noChangeAspect="1"/>
        </xdr:cNvPicPr>
      </xdr:nvPicPr>
      <xdr:blipFill>
        <a:blip xmlns:r="http://schemas.openxmlformats.org/officeDocument/2006/relationships" r:embed="rId2"/>
        <a:stretch>
          <a:fillRect/>
        </a:stretch>
      </xdr:blipFill>
      <xdr:spPr>
        <a:xfrm>
          <a:off x="18371420" y="18656226"/>
          <a:ext cx="914286" cy="3448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503BA9-129B-4BE9-ADBE-25D73F2C5F60}">
  <sheetPr>
    <tabColor rgb="FFFFFF00"/>
  </sheetPr>
  <dimension ref="A1:AH367"/>
  <sheetViews>
    <sheetView tabSelected="1" zoomScale="70" zoomScaleNormal="70" workbookViewId="0">
      <selection activeCell="B5" sqref="B5"/>
    </sheetView>
  </sheetViews>
  <sheetFormatPr defaultRowHeight="15" x14ac:dyDescent="0.25"/>
  <cols>
    <col min="2" max="2" width="26.42578125" bestFit="1" customWidth="1"/>
    <col min="3" max="3" width="21.42578125" bestFit="1" customWidth="1"/>
    <col min="17" max="17" width="65.7109375" customWidth="1"/>
  </cols>
  <sheetData>
    <row r="1" spans="1:34" x14ac:dyDescent="0.25">
      <c r="A1" s="9" t="str">
        <f>"PETUNJUK UNTUK MENGISI BAGIAN PEKERJAAN DAN MEMPEROLEH HARGA SATUAN TERSTANDAR PADA BAGIAN PEKERJAAN "&amp;'DATA REFERENSI KETENAGAKERJAAN '!B3</f>
        <v>PETUNJUK UNTUK MENGISI BAGIAN PEKERJAAN DAN MEMPEROLEH HARGA SATUAN TERSTANDAR PADA BAGIAN PEKERJAAN Rumah Dinas Kepala Daerah, Rumah Dinas Wakil Kepala Daerah, dan Rumah Dinas Sekretaris Daerah</v>
      </c>
    </row>
    <row r="2" spans="1:34" x14ac:dyDescent="0.25">
      <c r="A2" s="41" t="s">
        <v>80</v>
      </c>
    </row>
    <row r="3" spans="1:34" ht="15.75" thickBot="1" x14ac:dyDescent="0.3">
      <c r="A3" t="s">
        <v>81</v>
      </c>
    </row>
    <row r="4" spans="1:34" x14ac:dyDescent="0.25">
      <c r="A4" t="s">
        <v>87</v>
      </c>
      <c r="R4" s="53" t="s">
        <v>115</v>
      </c>
      <c r="S4" s="54"/>
      <c r="T4" s="54"/>
      <c r="U4" s="54"/>
      <c r="V4" s="54"/>
      <c r="W4" s="54"/>
      <c r="X4" s="54"/>
      <c r="Y4" s="54"/>
      <c r="Z4" s="54"/>
      <c r="AA4" s="54"/>
      <c r="AB4" s="54"/>
      <c r="AC4" s="54"/>
      <c r="AD4" s="54"/>
      <c r="AE4" s="54"/>
      <c r="AF4" s="54"/>
      <c r="AG4" s="54"/>
      <c r="AH4" s="55"/>
    </row>
    <row r="5" spans="1:34" x14ac:dyDescent="0.25">
      <c r="A5" t="s">
        <v>135</v>
      </c>
      <c r="R5" s="56"/>
      <c r="S5" s="57"/>
      <c r="T5" s="57"/>
      <c r="U5" s="57"/>
      <c r="V5" s="57"/>
      <c r="W5" s="57"/>
      <c r="X5" s="57"/>
      <c r="Y5" s="57"/>
      <c r="Z5" s="57"/>
      <c r="AA5" s="57"/>
      <c r="AB5" s="57"/>
      <c r="AC5" s="57"/>
      <c r="AD5" s="57"/>
      <c r="AE5" s="57"/>
      <c r="AF5" s="57"/>
      <c r="AG5" s="57"/>
      <c r="AH5" s="58"/>
    </row>
    <row r="6" spans="1:34" x14ac:dyDescent="0.25">
      <c r="A6" t="s">
        <v>82</v>
      </c>
      <c r="R6" s="56"/>
      <c r="S6" s="57"/>
      <c r="T6" s="57"/>
      <c r="U6" s="57"/>
      <c r="V6" s="57"/>
      <c r="W6" s="57"/>
      <c r="X6" s="57"/>
      <c r="Y6" s="57"/>
      <c r="Z6" s="57"/>
      <c r="AA6" s="57"/>
      <c r="AB6" s="57"/>
      <c r="AC6" s="57"/>
      <c r="AD6" s="57"/>
      <c r="AE6" s="57"/>
      <c r="AF6" s="57"/>
      <c r="AG6" s="57"/>
      <c r="AH6" s="58"/>
    </row>
    <row r="7" spans="1:34" x14ac:dyDescent="0.25">
      <c r="A7" t="s">
        <v>83</v>
      </c>
      <c r="R7" s="56"/>
      <c r="S7" s="57"/>
      <c r="T7" s="57"/>
      <c r="U7" s="57"/>
      <c r="V7" s="57"/>
      <c r="W7" s="57"/>
      <c r="X7" s="57"/>
      <c r="Y7" s="57"/>
      <c r="Z7" s="57"/>
      <c r="AA7" s="57"/>
      <c r="AB7" s="57"/>
      <c r="AC7" s="57"/>
      <c r="AD7" s="57"/>
      <c r="AE7" s="57"/>
      <c r="AF7" s="57"/>
      <c r="AG7" s="57"/>
      <c r="AH7" s="58"/>
    </row>
    <row r="8" spans="1:34" ht="116.25" customHeight="1" x14ac:dyDescent="0.25">
      <c r="A8" s="73" t="s">
        <v>124</v>
      </c>
      <c r="B8" s="73"/>
      <c r="C8" s="73"/>
      <c r="D8" s="73"/>
      <c r="E8" s="73"/>
      <c r="F8" s="73"/>
      <c r="G8" s="73"/>
      <c r="H8" s="73"/>
      <c r="I8" s="73"/>
      <c r="J8" s="73"/>
      <c r="K8" s="73"/>
      <c r="L8" s="73"/>
      <c r="M8" s="73"/>
      <c r="N8" s="73"/>
      <c r="O8" s="73"/>
      <c r="P8" s="73"/>
      <c r="R8" s="56"/>
      <c r="S8" s="57"/>
      <c r="T8" s="57"/>
      <c r="U8" s="57"/>
      <c r="V8" s="57"/>
      <c r="W8" s="57"/>
      <c r="X8" s="57"/>
      <c r="Y8" s="57"/>
      <c r="Z8" s="57"/>
      <c r="AA8" s="57"/>
      <c r="AB8" s="57"/>
      <c r="AC8" s="57"/>
      <c r="AD8" s="57"/>
      <c r="AE8" s="57"/>
      <c r="AF8" s="57"/>
      <c r="AG8" s="57"/>
      <c r="AH8" s="58"/>
    </row>
    <row r="9" spans="1:34" x14ac:dyDescent="0.25">
      <c r="A9" t="s">
        <v>125</v>
      </c>
      <c r="R9" s="56" t="s">
        <v>117</v>
      </c>
      <c r="S9" s="57"/>
      <c r="T9" s="57"/>
      <c r="U9" s="57"/>
      <c r="V9" s="57"/>
      <c r="W9" s="57"/>
      <c r="X9" s="57"/>
      <c r="Y9" s="57"/>
      <c r="Z9" s="57"/>
      <c r="AA9" s="57"/>
      <c r="AB9" s="57"/>
      <c r="AC9" s="57"/>
      <c r="AD9" s="57"/>
      <c r="AE9" s="57"/>
      <c r="AF9" s="57"/>
      <c r="AG9" s="57"/>
      <c r="AH9" s="58"/>
    </row>
    <row r="10" spans="1:34" x14ac:dyDescent="0.25">
      <c r="A10" t="s">
        <v>84</v>
      </c>
      <c r="R10" s="56" t="s">
        <v>116</v>
      </c>
      <c r="S10" s="57"/>
      <c r="T10" s="57"/>
      <c r="U10" s="57"/>
      <c r="V10" s="57"/>
      <c r="W10" s="57"/>
      <c r="X10" s="57"/>
      <c r="Y10" s="57"/>
      <c r="Z10" s="57"/>
      <c r="AA10" s="57"/>
      <c r="AB10" s="57"/>
      <c r="AC10" s="57"/>
      <c r="AD10" s="57"/>
      <c r="AE10" s="57"/>
      <c r="AF10" s="57"/>
      <c r="AG10" s="57"/>
      <c r="AH10" s="58"/>
    </row>
    <row r="11" spans="1:34" x14ac:dyDescent="0.25">
      <c r="A11" t="s">
        <v>85</v>
      </c>
      <c r="R11" s="56"/>
      <c r="S11" s="57"/>
      <c r="T11" s="57"/>
      <c r="U11" s="57"/>
      <c r="V11" s="57"/>
      <c r="W11" s="57"/>
      <c r="X11" s="57"/>
      <c r="Y11" s="57"/>
      <c r="Z11" s="57"/>
      <c r="AA11" s="57"/>
      <c r="AB11" s="57"/>
      <c r="AC11" s="57"/>
      <c r="AD11" s="57"/>
      <c r="AE11" s="57"/>
      <c r="AF11" s="57"/>
      <c r="AG11" s="57"/>
      <c r="AH11" s="58"/>
    </row>
    <row r="12" spans="1:34" x14ac:dyDescent="0.25">
      <c r="A12" t="s">
        <v>88</v>
      </c>
      <c r="R12" s="56"/>
      <c r="S12" s="57"/>
      <c r="T12" s="57"/>
      <c r="U12" s="57"/>
      <c r="V12" s="57"/>
      <c r="W12" s="57"/>
      <c r="X12" s="57"/>
      <c r="Y12" s="57"/>
      <c r="Z12" s="57"/>
      <c r="AA12" s="57"/>
      <c r="AB12" s="57"/>
      <c r="AC12" s="57"/>
      <c r="AD12" s="57"/>
      <c r="AE12" s="57"/>
      <c r="AF12" s="57"/>
      <c r="AG12" s="57"/>
      <c r="AH12" s="58"/>
    </row>
    <row r="13" spans="1:34" x14ac:dyDescent="0.25">
      <c r="A13" t="s">
        <v>89</v>
      </c>
      <c r="R13" s="56"/>
      <c r="S13" s="57"/>
      <c r="T13" s="57"/>
      <c r="U13" s="57"/>
      <c r="V13" s="57"/>
      <c r="W13" s="57"/>
      <c r="X13" s="57"/>
      <c r="Y13" s="57"/>
      <c r="Z13" s="57"/>
      <c r="AA13" s="57"/>
      <c r="AB13" s="57"/>
      <c r="AC13" s="57"/>
      <c r="AD13" s="57"/>
      <c r="AE13" s="57"/>
      <c r="AF13" s="57"/>
      <c r="AG13" s="57"/>
      <c r="AH13" s="58"/>
    </row>
    <row r="14" spans="1:34" x14ac:dyDescent="0.25">
      <c r="A14" t="s">
        <v>86</v>
      </c>
      <c r="R14" s="56"/>
      <c r="S14" s="57"/>
      <c r="T14" s="57"/>
      <c r="U14" s="57"/>
      <c r="V14" s="57"/>
      <c r="W14" s="57"/>
      <c r="X14" s="57"/>
      <c r="Y14" s="57"/>
      <c r="Z14" s="57"/>
      <c r="AA14" s="57"/>
      <c r="AB14" s="57"/>
      <c r="AC14" s="57"/>
      <c r="AD14" s="57"/>
      <c r="AE14" s="57"/>
      <c r="AF14" s="57"/>
      <c r="AG14" s="57"/>
      <c r="AH14" s="58"/>
    </row>
    <row r="15" spans="1:34" x14ac:dyDescent="0.25">
      <c r="A15" t="s">
        <v>90</v>
      </c>
      <c r="R15" s="56"/>
      <c r="S15" s="57"/>
      <c r="T15" s="57"/>
      <c r="U15" s="57"/>
      <c r="V15" s="57"/>
      <c r="W15" s="57"/>
      <c r="X15" s="57"/>
      <c r="Y15" s="57"/>
      <c r="Z15" s="57"/>
      <c r="AA15" s="57"/>
      <c r="AB15" s="57"/>
      <c r="AC15" s="57"/>
      <c r="AD15" s="57"/>
      <c r="AE15" s="57"/>
      <c r="AF15" s="57"/>
      <c r="AG15" s="57"/>
      <c r="AH15" s="58"/>
    </row>
    <row r="16" spans="1:34" x14ac:dyDescent="0.25">
      <c r="A16" t="s">
        <v>109</v>
      </c>
      <c r="R16" s="56"/>
      <c r="S16" s="57"/>
      <c r="T16" s="57"/>
      <c r="U16" s="57"/>
      <c r="V16" s="57"/>
      <c r="W16" s="57"/>
      <c r="X16" s="57"/>
      <c r="Y16" s="57"/>
      <c r="Z16" s="57"/>
      <c r="AA16" s="57"/>
      <c r="AB16" s="57"/>
      <c r="AC16" s="57"/>
      <c r="AD16" s="57"/>
      <c r="AE16" s="57"/>
      <c r="AF16" s="57"/>
      <c r="AG16" s="57"/>
      <c r="AH16" s="58"/>
    </row>
    <row r="17" spans="1:34" x14ac:dyDescent="0.25">
      <c r="A17" t="s">
        <v>123</v>
      </c>
      <c r="R17" s="56"/>
      <c r="S17" s="57"/>
      <c r="T17" s="57"/>
      <c r="U17" s="57"/>
      <c r="V17" s="57"/>
      <c r="W17" s="57"/>
      <c r="X17" s="57"/>
      <c r="Y17" s="57"/>
      <c r="Z17" s="57"/>
      <c r="AA17" s="57"/>
      <c r="AB17" s="57"/>
      <c r="AC17" s="57"/>
      <c r="AD17" s="57"/>
      <c r="AE17" s="57"/>
      <c r="AF17" s="57"/>
      <c r="AG17" s="57"/>
      <c r="AH17" s="58"/>
    </row>
    <row r="18" spans="1:34" x14ac:dyDescent="0.25">
      <c r="A18" s="9" t="s">
        <v>95</v>
      </c>
      <c r="R18" s="56" t="s">
        <v>118</v>
      </c>
      <c r="S18" s="57"/>
      <c r="T18" s="57"/>
      <c r="U18" s="57"/>
      <c r="V18" s="57"/>
      <c r="W18" s="57"/>
      <c r="X18" s="57"/>
      <c r="Y18" s="57"/>
      <c r="Z18" s="57"/>
      <c r="AA18" s="57"/>
      <c r="AB18" s="57"/>
      <c r="AC18" s="57"/>
      <c r="AD18" s="57"/>
      <c r="AE18" s="57"/>
      <c r="AF18" s="57"/>
      <c r="AG18" s="57"/>
      <c r="AH18" s="58"/>
    </row>
    <row r="19" spans="1:34" x14ac:dyDescent="0.25">
      <c r="A19" t="s">
        <v>91</v>
      </c>
      <c r="R19" s="56"/>
      <c r="S19" s="57"/>
      <c r="T19" s="57"/>
      <c r="U19" s="57"/>
      <c r="V19" s="57"/>
      <c r="W19" s="57"/>
      <c r="X19" s="57"/>
      <c r="Y19" s="57"/>
      <c r="Z19" s="57"/>
      <c r="AA19" s="57"/>
      <c r="AB19" s="57"/>
      <c r="AC19" s="57"/>
      <c r="AD19" s="57"/>
      <c r="AE19" s="57"/>
      <c r="AF19" s="57"/>
      <c r="AG19" s="57"/>
      <c r="AH19" s="58"/>
    </row>
    <row r="20" spans="1:34" x14ac:dyDescent="0.25">
      <c r="B20" t="s">
        <v>92</v>
      </c>
      <c r="C20" s="44" t="s">
        <v>105</v>
      </c>
      <c r="R20" s="56"/>
      <c r="S20" s="57"/>
      <c r="T20" s="57"/>
      <c r="U20" s="57"/>
      <c r="V20" s="57"/>
      <c r="W20" s="57"/>
      <c r="X20" s="57"/>
      <c r="Y20" s="57"/>
      <c r="Z20" s="57"/>
      <c r="AA20" s="57"/>
      <c r="AB20" s="57"/>
      <c r="AC20" s="57"/>
      <c r="AD20" s="57"/>
      <c r="AE20" s="57"/>
      <c r="AF20" s="57"/>
      <c r="AG20" s="57"/>
      <c r="AH20" s="58"/>
    </row>
    <row r="21" spans="1:34" x14ac:dyDescent="0.25">
      <c r="B21" t="s">
        <v>93</v>
      </c>
      <c r="C21" s="44" t="s">
        <v>106</v>
      </c>
      <c r="R21" s="56"/>
      <c r="S21" s="57"/>
      <c r="T21" s="57"/>
      <c r="U21" s="57"/>
      <c r="V21" s="57"/>
      <c r="W21" s="57"/>
      <c r="X21" s="57"/>
      <c r="Y21" s="57"/>
      <c r="Z21" s="57"/>
      <c r="AA21" s="57"/>
      <c r="AB21" s="57"/>
      <c r="AC21" s="57"/>
      <c r="AD21" s="57"/>
      <c r="AE21" s="57"/>
      <c r="AF21" s="57"/>
      <c r="AG21" s="57"/>
      <c r="AH21" s="58"/>
    </row>
    <row r="22" spans="1:34" x14ac:dyDescent="0.25">
      <c r="B22" t="s">
        <v>94</v>
      </c>
      <c r="C22" s="44" t="s">
        <v>107</v>
      </c>
      <c r="R22" s="56"/>
      <c r="S22" s="57"/>
      <c r="T22" s="57"/>
      <c r="U22" s="57"/>
      <c r="V22" s="57"/>
      <c r="W22" s="57"/>
      <c r="X22" s="57"/>
      <c r="Y22" s="57"/>
      <c r="Z22" s="57"/>
      <c r="AA22" s="57"/>
      <c r="AB22" s="57"/>
      <c r="AC22" s="57"/>
      <c r="AD22" s="57"/>
      <c r="AE22" s="57"/>
      <c r="AF22" s="57"/>
      <c r="AG22" s="57"/>
      <c r="AH22" s="58"/>
    </row>
    <row r="23" spans="1:34" ht="48.4" customHeight="1" x14ac:dyDescent="0.25">
      <c r="A23" t="s">
        <v>96</v>
      </c>
      <c r="R23" s="56" t="str">
        <f>"Jasa Kebersihan Kebersihan Umum (General Cleaning) dan Kebersihan Taman (Gardening) pada " &amp; 'DATA REFERENSI KETENAGAKERJAAN '!B3</f>
        <v>Jasa Kebersihan Kebersihan Umum (General Cleaning) dan Kebersihan Taman (Gardening) pada Rumah Dinas Kepala Daerah, Rumah Dinas Wakil Kepala Daerah, dan Rumah Dinas Sekretaris Daerah</v>
      </c>
      <c r="S23" s="57"/>
      <c r="T23" s="57"/>
      <c r="U23" s="57"/>
      <c r="V23" s="57"/>
      <c r="W23" s="57"/>
      <c r="X23" s="57"/>
      <c r="Y23" s="57"/>
      <c r="Z23" s="57"/>
      <c r="AA23" s="57"/>
      <c r="AB23" s="57"/>
      <c r="AC23" s="57"/>
      <c r="AD23" s="57"/>
      <c r="AE23" s="57"/>
      <c r="AF23" s="57"/>
      <c r="AG23" s="57"/>
      <c r="AH23" s="58"/>
    </row>
    <row r="24" spans="1:34" ht="15.75" thickBot="1" x14ac:dyDescent="0.3">
      <c r="R24" s="59"/>
      <c r="S24" s="60"/>
      <c r="T24" s="60"/>
      <c r="U24" s="60"/>
      <c r="V24" s="60"/>
      <c r="W24" s="60"/>
      <c r="X24" s="60"/>
      <c r="Y24" s="60"/>
      <c r="Z24" s="60"/>
      <c r="AA24" s="60"/>
      <c r="AB24" s="60"/>
      <c r="AC24" s="60"/>
      <c r="AD24" s="60"/>
      <c r="AE24" s="60"/>
      <c r="AF24" s="60"/>
      <c r="AG24" s="60"/>
      <c r="AH24" s="61"/>
    </row>
    <row r="26" spans="1:34" x14ac:dyDescent="0.25">
      <c r="A26" t="s">
        <v>97</v>
      </c>
    </row>
    <row r="28" spans="1:34" ht="68.650000000000006" customHeight="1" x14ac:dyDescent="0.25">
      <c r="A28" s="73" t="s">
        <v>198</v>
      </c>
      <c r="B28" s="73"/>
      <c r="C28" s="73"/>
      <c r="D28" s="73"/>
      <c r="E28" s="73"/>
      <c r="F28" s="73"/>
      <c r="G28" s="73"/>
      <c r="H28" s="73"/>
      <c r="I28" s="73"/>
      <c r="J28" s="73"/>
      <c r="K28" s="73"/>
      <c r="L28" s="73"/>
      <c r="M28" s="73"/>
      <c r="N28" s="73"/>
    </row>
    <row r="94" spans="1:2" x14ac:dyDescent="0.25">
      <c r="A94" s="49" t="s">
        <v>99</v>
      </c>
      <c r="B94" t="s">
        <v>101</v>
      </c>
    </row>
    <row r="95" spans="1:2" x14ac:dyDescent="0.25">
      <c r="B95" t="s">
        <v>100</v>
      </c>
    </row>
    <row r="120" spans="1:1" x14ac:dyDescent="0.25">
      <c r="A120" t="s">
        <v>103</v>
      </c>
    </row>
    <row r="156" spans="1:1" x14ac:dyDescent="0.25">
      <c r="A156" t="s">
        <v>129</v>
      </c>
    </row>
    <row r="158" spans="1:1" x14ac:dyDescent="0.25">
      <c r="A158" s="50" t="s">
        <v>108</v>
      </c>
    </row>
    <row r="170" spans="1:1" x14ac:dyDescent="0.25">
      <c r="A170" s="50" t="s">
        <v>110</v>
      </c>
    </row>
    <row r="174" spans="1:1" x14ac:dyDescent="0.25">
      <c r="A174" t="s">
        <v>111</v>
      </c>
    </row>
    <row r="214" spans="1:1" x14ac:dyDescent="0.25">
      <c r="A214" t="s">
        <v>112</v>
      </c>
    </row>
    <row r="255" spans="1:1" x14ac:dyDescent="0.25">
      <c r="A255" t="s">
        <v>129</v>
      </c>
    </row>
    <row r="258" spans="1:1" x14ac:dyDescent="0.25">
      <c r="A258" s="50" t="s">
        <v>113</v>
      </c>
    </row>
    <row r="270" spans="1:1" x14ac:dyDescent="0.25">
      <c r="A270" s="50" t="s">
        <v>114</v>
      </c>
    </row>
    <row r="275" spans="1:2" x14ac:dyDescent="0.25">
      <c r="A275" t="s">
        <v>130</v>
      </c>
    </row>
    <row r="276" spans="1:2" x14ac:dyDescent="0.25">
      <c r="B276" t="s">
        <v>119</v>
      </c>
    </row>
    <row r="319" spans="2:2" x14ac:dyDescent="0.25">
      <c r="B319" t="s">
        <v>120</v>
      </c>
    </row>
    <row r="321" spans="2:2" x14ac:dyDescent="0.25">
      <c r="B321" t="s">
        <v>122</v>
      </c>
    </row>
    <row r="365" spans="2:4" x14ac:dyDescent="0.25">
      <c r="B365" t="s">
        <v>197</v>
      </c>
    </row>
    <row r="366" spans="2:4" x14ac:dyDescent="0.25">
      <c r="B366" t="str">
        <f>'DATA REFERENSI KETENAGAKERJAAN '!B3 &amp; " pada isian SPSE"</f>
        <v>Rumah Dinas Kepala Daerah, Rumah Dinas Wakil Kepala Daerah, dan Rumah Dinas Sekretaris Daerah pada isian SPSE</v>
      </c>
      <c r="D366" s="52"/>
    </row>
    <row r="367" spans="2:4" x14ac:dyDescent="0.25">
      <c r="B367" t="s">
        <v>138</v>
      </c>
    </row>
  </sheetData>
  <mergeCells count="2">
    <mergeCell ref="A28:N28"/>
    <mergeCell ref="A8:P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6D3BE-1F07-4104-B00C-EB332A7C71B2}">
  <sheetPr>
    <tabColor theme="9"/>
    <pageSetUpPr fitToPage="1"/>
  </sheetPr>
  <dimension ref="A1:K27"/>
  <sheetViews>
    <sheetView zoomScale="40" zoomScaleNormal="40" workbookViewId="0">
      <selection activeCell="D13" sqref="D13:E13"/>
    </sheetView>
  </sheetViews>
  <sheetFormatPr defaultRowHeight="15" x14ac:dyDescent="0.25"/>
  <cols>
    <col min="2" max="2" width="59.28515625" customWidth="1"/>
    <col min="4" max="4" width="15.5703125" customWidth="1"/>
    <col min="5" max="6" width="28.7109375" customWidth="1"/>
    <col min="7" max="7" width="67.28515625" customWidth="1"/>
    <col min="8" max="8" width="32.7109375" customWidth="1"/>
    <col min="9" max="9" width="70" customWidth="1"/>
    <col min="10" max="10" width="65" customWidth="1"/>
    <col min="11" max="11" width="30.28515625" customWidth="1"/>
  </cols>
  <sheetData>
    <row r="1" spans="1:11" ht="18.75" x14ac:dyDescent="0.3">
      <c r="A1" s="10" t="s">
        <v>45</v>
      </c>
      <c r="B1" s="11"/>
      <c r="C1" s="11"/>
      <c r="D1" s="11"/>
      <c r="E1" s="11"/>
      <c r="F1" s="11"/>
      <c r="G1" s="11"/>
      <c r="H1" s="11"/>
      <c r="I1" s="11"/>
      <c r="J1" s="11"/>
      <c r="K1" s="11"/>
    </row>
    <row r="2" spans="1:11" ht="56.25" x14ac:dyDescent="0.25">
      <c r="A2" s="62" t="s">
        <v>1</v>
      </c>
      <c r="B2" s="62" t="s">
        <v>2</v>
      </c>
      <c r="C2" s="62" t="s">
        <v>21</v>
      </c>
      <c r="D2" s="62" t="s">
        <v>22</v>
      </c>
      <c r="E2" s="62" t="s">
        <v>35</v>
      </c>
      <c r="F2" s="62" t="s">
        <v>34</v>
      </c>
      <c r="G2" s="62" t="s">
        <v>36</v>
      </c>
      <c r="H2" s="62" t="s">
        <v>26</v>
      </c>
      <c r="I2" s="62" t="s">
        <v>24</v>
      </c>
      <c r="J2" s="62" t="s">
        <v>4</v>
      </c>
    </row>
    <row r="3" spans="1:11" ht="364.5" customHeight="1" x14ac:dyDescent="0.25">
      <c r="A3" s="13" t="s">
        <v>183</v>
      </c>
      <c r="B3" s="72" t="s">
        <v>189</v>
      </c>
      <c r="C3" s="51">
        <v>1</v>
      </c>
      <c r="D3" s="16" t="s">
        <v>23</v>
      </c>
      <c r="E3" s="14">
        <f>'DATA REFERENSI KETENAGAKERJAAN '!C13</f>
        <v>4798278</v>
      </c>
      <c r="F3" s="14">
        <f>'DATA REFERENSI KETENAGAKERJAAN '!C14</f>
        <v>4503733</v>
      </c>
      <c r="G3" s="14">
        <f>(E3*12)+F3</f>
        <v>62083069</v>
      </c>
      <c r="H3" s="15">
        <f>G3*C3</f>
        <v>62083069</v>
      </c>
      <c r="I3" s="16" t="s">
        <v>126</v>
      </c>
      <c r="J3" s="17" t="str">
        <f>IF(C3&lt;1,"Penawaran anda tidak valid dan gugur nantinya dalam evaluasi teknis", "Penawaran anda valid")</f>
        <v>Penawaran anda valid</v>
      </c>
    </row>
    <row r="4" spans="1:11" ht="364.5" customHeight="1" x14ac:dyDescent="0.25">
      <c r="A4" s="13" t="s">
        <v>184</v>
      </c>
      <c r="B4" s="72" t="s">
        <v>190</v>
      </c>
      <c r="C4" s="51">
        <v>2</v>
      </c>
      <c r="D4" s="71" t="s">
        <v>23</v>
      </c>
      <c r="E4" s="14">
        <f>'DATA REFERENSI KETENAGAKERJAAN '!C25</f>
        <v>3999228</v>
      </c>
      <c r="F4" s="14">
        <f>'DATA REFERENSI KETENAGAKERJAAN '!C26</f>
        <v>3753733</v>
      </c>
      <c r="G4" s="14">
        <f>(E4*12)+F4</f>
        <v>51744469</v>
      </c>
      <c r="H4" s="15">
        <f>G4*C4</f>
        <v>103488938</v>
      </c>
      <c r="I4" s="71" t="s">
        <v>195</v>
      </c>
      <c r="J4" s="17" t="str">
        <f>IF(C4&lt;2,"Penawaran anda tidak valid dan gugur nantinya dalam evaluasi teknis", "Penawaran anda valid")</f>
        <v>Penawaran anda valid</v>
      </c>
    </row>
    <row r="5" spans="1:11" ht="364.5" customHeight="1" x14ac:dyDescent="0.25">
      <c r="A5" s="13" t="s">
        <v>185</v>
      </c>
      <c r="B5" s="72" t="s">
        <v>191</v>
      </c>
      <c r="C5" s="51">
        <v>1</v>
      </c>
      <c r="D5" s="71" t="s">
        <v>23</v>
      </c>
      <c r="E5" s="14"/>
      <c r="F5" s="14">
        <f>'DATA REFERENSI KETENAGAKERJAAN '!C14</f>
        <v>4503733</v>
      </c>
      <c r="G5" s="14"/>
      <c r="H5" s="15"/>
      <c r="I5" s="71" t="s">
        <v>126</v>
      </c>
      <c r="J5" s="17" t="str">
        <f>IF(C5&lt;1,"Penawaran anda tidak valid dan gugur nantinya dalam evaluasi teknis", "Penawaran anda valid")</f>
        <v>Penawaran anda valid</v>
      </c>
    </row>
    <row r="6" spans="1:11" ht="364.5" customHeight="1" x14ac:dyDescent="0.25">
      <c r="A6" s="13" t="s">
        <v>186</v>
      </c>
      <c r="B6" s="72" t="s">
        <v>192</v>
      </c>
      <c r="C6" s="51">
        <v>1</v>
      </c>
      <c r="D6" s="71" t="s">
        <v>23</v>
      </c>
      <c r="E6" s="14"/>
      <c r="F6" s="14">
        <f>'DATA REFERENSI KETENAGAKERJAAN '!C26</f>
        <v>3753733</v>
      </c>
      <c r="G6" s="14"/>
      <c r="H6" s="15"/>
      <c r="I6" s="72" t="s">
        <v>195</v>
      </c>
      <c r="J6" s="17" t="str">
        <f>IF(C6&lt;1,"Penawaran anda tidak valid dan gugur nantinya dalam evaluasi teknis", "Penawaran anda valid")</f>
        <v>Penawaran anda valid</v>
      </c>
    </row>
    <row r="7" spans="1:11" ht="364.5" customHeight="1" x14ac:dyDescent="0.25">
      <c r="A7" s="13" t="s">
        <v>187</v>
      </c>
      <c r="B7" s="72" t="s">
        <v>193</v>
      </c>
      <c r="C7" s="51">
        <v>1</v>
      </c>
      <c r="D7" s="71" t="s">
        <v>23</v>
      </c>
      <c r="E7" s="14"/>
      <c r="F7" s="14">
        <f>'DATA REFERENSI KETENAGAKERJAAN '!C14</f>
        <v>4503733</v>
      </c>
      <c r="G7" s="14"/>
      <c r="H7" s="15"/>
      <c r="I7" s="71" t="s">
        <v>126</v>
      </c>
      <c r="J7" s="17" t="str">
        <f>IF(C7&lt;1,"Penawaran anda tidak valid dan gugur nantinya dalam evaluasi teknis", "Penawaran anda valid")</f>
        <v>Penawaran anda valid</v>
      </c>
    </row>
    <row r="8" spans="1:11" ht="370.5" customHeight="1" x14ac:dyDescent="0.25">
      <c r="A8" s="13" t="s">
        <v>188</v>
      </c>
      <c r="B8" s="72" t="s">
        <v>194</v>
      </c>
      <c r="C8" s="51">
        <v>1</v>
      </c>
      <c r="D8" s="16" t="s">
        <v>23</v>
      </c>
      <c r="E8" s="14">
        <f>'DATA REFERENSI KETENAGAKERJAAN '!C25</f>
        <v>3999228</v>
      </c>
      <c r="F8" s="14">
        <f>'DATA REFERENSI KETENAGAKERJAAN '!C26</f>
        <v>3753733</v>
      </c>
      <c r="G8" s="14">
        <f>(E8*12)+F8</f>
        <v>51744469</v>
      </c>
      <c r="H8" s="15">
        <f>G8*C8</f>
        <v>51744469</v>
      </c>
      <c r="I8" s="72" t="s">
        <v>196</v>
      </c>
      <c r="J8" s="17" t="str">
        <f>IF(C8&lt;1,"Penawaran anda tidak valid dan gugur nantinya dalam evaluasi teknis", "Penawaran anda valid")</f>
        <v>Penawaran anda valid</v>
      </c>
    </row>
    <row r="9" spans="1:11" ht="18.75" x14ac:dyDescent="0.3">
      <c r="A9" s="11" t="s">
        <v>121</v>
      </c>
      <c r="B9" s="11"/>
      <c r="C9" s="11"/>
      <c r="D9" s="11"/>
      <c r="E9" s="11"/>
      <c r="F9" s="18"/>
      <c r="G9" s="11"/>
      <c r="H9" s="19"/>
      <c r="I9" s="11"/>
      <c r="J9" s="11"/>
      <c r="K9" s="11"/>
    </row>
    <row r="10" spans="1:11" ht="18.75" x14ac:dyDescent="0.3">
      <c r="A10" s="11"/>
      <c r="B10" s="11"/>
      <c r="C10" s="11"/>
      <c r="D10" s="11"/>
      <c r="E10" s="11"/>
      <c r="F10" s="11"/>
      <c r="G10" s="11"/>
      <c r="H10" s="11"/>
      <c r="I10" s="11"/>
      <c r="J10" s="11"/>
      <c r="K10" s="11"/>
    </row>
    <row r="11" spans="1:11" ht="18.75" x14ac:dyDescent="0.3">
      <c r="A11" s="10" t="s">
        <v>46</v>
      </c>
      <c r="B11" s="11"/>
      <c r="C11" s="11"/>
      <c r="D11" s="11"/>
      <c r="E11" s="11"/>
      <c r="F11" s="11"/>
      <c r="G11" s="11"/>
      <c r="H11" s="11"/>
      <c r="I11" s="11"/>
      <c r="J11" s="11"/>
      <c r="K11" s="11"/>
    </row>
    <row r="12" spans="1:11" ht="18.75" x14ac:dyDescent="0.3">
      <c r="A12" s="13" t="s">
        <v>1</v>
      </c>
      <c r="B12" s="74" t="s">
        <v>2</v>
      </c>
      <c r="C12" s="75"/>
      <c r="D12" s="77" t="s">
        <v>102</v>
      </c>
      <c r="E12" s="77"/>
      <c r="F12" s="77" t="s">
        <v>4</v>
      </c>
      <c r="G12" s="77"/>
      <c r="H12" s="11"/>
      <c r="I12" s="11"/>
      <c r="J12" s="11"/>
      <c r="K12" s="11"/>
    </row>
    <row r="13" spans="1:11" ht="110.65" customHeight="1" x14ac:dyDescent="0.3">
      <c r="A13" s="13">
        <v>1</v>
      </c>
      <c r="B13" s="76" t="s">
        <v>27</v>
      </c>
      <c r="C13" s="76"/>
      <c r="D13" s="79" t="s">
        <v>139</v>
      </c>
      <c r="E13" s="79"/>
      <c r="F13" s="76" t="s">
        <v>136</v>
      </c>
      <c r="G13" s="76"/>
      <c r="H13" s="11"/>
      <c r="I13" s="11"/>
    </row>
    <row r="14" spans="1:11" ht="223.35" customHeight="1" x14ac:dyDescent="0.3">
      <c r="A14" s="13">
        <v>2</v>
      </c>
      <c r="B14" s="78" t="s">
        <v>37</v>
      </c>
      <c r="C14" s="78"/>
      <c r="D14" s="79" t="s">
        <v>139</v>
      </c>
      <c r="E14" s="79"/>
      <c r="F14" s="76" t="s">
        <v>39</v>
      </c>
      <c r="G14" s="76"/>
      <c r="H14" s="11"/>
      <c r="I14" s="11"/>
      <c r="J14" s="11"/>
      <c r="K14" s="11"/>
    </row>
    <row r="15" spans="1:11" ht="18.75" x14ac:dyDescent="0.3">
      <c r="A15" s="11" t="s">
        <v>38</v>
      </c>
      <c r="B15" s="11"/>
      <c r="C15" s="11"/>
      <c r="D15" s="48"/>
      <c r="E15" s="11"/>
      <c r="F15" s="11"/>
      <c r="G15" s="11"/>
      <c r="H15" s="11"/>
      <c r="I15" s="11"/>
      <c r="J15" s="11"/>
      <c r="K15" s="11"/>
    </row>
    <row r="16" spans="1:11" ht="18.75" x14ac:dyDescent="0.3">
      <c r="A16" s="11"/>
      <c r="B16" s="11"/>
      <c r="C16" s="11"/>
      <c r="D16" s="11"/>
      <c r="E16" s="11"/>
      <c r="F16" s="11"/>
      <c r="G16" s="11"/>
      <c r="H16" s="11"/>
      <c r="I16" s="11"/>
      <c r="J16" s="11"/>
      <c r="K16" s="11"/>
    </row>
    <row r="17" spans="1:11" ht="18.75" x14ac:dyDescent="0.3">
      <c r="A17" s="11"/>
      <c r="B17" s="11"/>
      <c r="C17" s="11"/>
      <c r="D17" s="11"/>
      <c r="E17" s="11"/>
      <c r="F17" s="11"/>
      <c r="G17" s="11"/>
      <c r="H17" s="11"/>
      <c r="I17" s="80" t="str">
        <f>Menu!C20</f>
        <v>NAMA BADAN USAHA PELAKU USAHA</v>
      </c>
      <c r="J17" s="80"/>
      <c r="K17" s="11"/>
    </row>
    <row r="18" spans="1:11" ht="18.75" x14ac:dyDescent="0.3">
      <c r="A18" s="11"/>
      <c r="B18" s="11"/>
      <c r="C18" s="11"/>
      <c r="D18" s="11"/>
      <c r="E18" s="11"/>
      <c r="F18" s="11"/>
      <c r="G18" s="11"/>
      <c r="H18" s="11"/>
      <c r="I18" s="81" t="str">
        <f>Menu!C21</f>
        <v>NAMA PENANGGUNG JAWAB PELAKU USAHA</v>
      </c>
      <c r="J18" s="81"/>
      <c r="K18" s="11"/>
    </row>
    <row r="19" spans="1:11" ht="18.75" x14ac:dyDescent="0.3">
      <c r="A19" s="11"/>
      <c r="B19" s="11"/>
      <c r="C19" s="11"/>
      <c r="D19" s="11"/>
      <c r="E19" s="11"/>
      <c r="F19" s="11"/>
      <c r="G19" s="11"/>
      <c r="H19" s="11"/>
      <c r="I19" s="11"/>
      <c r="J19" s="11"/>
      <c r="K19" s="11"/>
    </row>
    <row r="20" spans="1:11" ht="18.75" x14ac:dyDescent="0.3">
      <c r="A20" s="11"/>
      <c r="B20" s="11"/>
      <c r="C20" s="11"/>
      <c r="D20" s="11"/>
      <c r="E20" s="11"/>
      <c r="F20" s="11"/>
      <c r="G20" s="11"/>
      <c r="H20" s="11"/>
      <c r="I20" s="11"/>
      <c r="J20" s="11"/>
      <c r="K20" s="11"/>
    </row>
    <row r="21" spans="1:11" ht="18.75" x14ac:dyDescent="0.3">
      <c r="A21" s="11"/>
      <c r="B21" s="11"/>
      <c r="C21" s="11"/>
      <c r="D21" s="11"/>
      <c r="E21" s="11"/>
      <c r="F21" s="11"/>
      <c r="G21" s="11"/>
      <c r="H21" s="11"/>
      <c r="I21" s="11"/>
      <c r="J21" s="11"/>
      <c r="K21" s="11"/>
    </row>
    <row r="22" spans="1:11" ht="18.75" x14ac:dyDescent="0.3">
      <c r="A22" s="11"/>
      <c r="B22" s="11"/>
      <c r="C22" s="11"/>
      <c r="D22" s="11"/>
      <c r="E22" s="11"/>
      <c r="F22" s="11"/>
      <c r="G22" s="11"/>
      <c r="H22" s="11"/>
      <c r="I22" s="82" t="str">
        <f>Menu!C22</f>
        <v>NAMA PENANGGUNG JAWAB DARI BADAN USAHA</v>
      </c>
      <c r="J22" s="82"/>
      <c r="K22" s="11"/>
    </row>
    <row r="27" spans="1:11" x14ac:dyDescent="0.25">
      <c r="I27" t="s">
        <v>104</v>
      </c>
    </row>
  </sheetData>
  <mergeCells count="12">
    <mergeCell ref="I17:J17"/>
    <mergeCell ref="I18:J18"/>
    <mergeCell ref="I22:J22"/>
    <mergeCell ref="F12:G12"/>
    <mergeCell ref="F13:G13"/>
    <mergeCell ref="F14:G14"/>
    <mergeCell ref="B12:C12"/>
    <mergeCell ref="B13:C13"/>
    <mergeCell ref="D12:E12"/>
    <mergeCell ref="B14:C14"/>
    <mergeCell ref="D14:E14"/>
    <mergeCell ref="D13:E13"/>
  </mergeCells>
  <conditionalFormatting sqref="J3:J8">
    <cfRule type="containsText" dxfId="10" priority="11" operator="containsText" text="Penawaran anda tidak valid dan gugur nantinya dalam evaluasi teknis">
      <formula>NOT(ISERROR(SEARCH("Penawaran anda tidak valid dan gugur nantinya dalam evaluasi teknis",J3)))</formula>
    </cfRule>
  </conditionalFormatting>
  <conditionalFormatting sqref="F3">
    <cfRule type="cellIs" dxfId="9" priority="8" operator="lessThan">
      <formula>4503733</formula>
    </cfRule>
    <cfRule type="cellIs" dxfId="8" priority="10" operator="greaterThan">
      <formula>4503733</formula>
    </cfRule>
  </conditionalFormatting>
  <conditionalFormatting sqref="F4">
    <cfRule type="cellIs" dxfId="7" priority="7" operator="lessThan">
      <formula>3753733</formula>
    </cfRule>
  </conditionalFormatting>
  <conditionalFormatting sqref="F5">
    <cfRule type="cellIs" dxfId="6" priority="5" operator="lessThan">
      <formula>4503733</formula>
    </cfRule>
    <cfRule type="cellIs" dxfId="5" priority="6" operator="greaterThan">
      <formula>4503733</formula>
    </cfRule>
  </conditionalFormatting>
  <conditionalFormatting sqref="F6">
    <cfRule type="cellIs" dxfId="4" priority="4" operator="lessThan">
      <formula>3753733</formula>
    </cfRule>
  </conditionalFormatting>
  <conditionalFormatting sqref="F7">
    <cfRule type="cellIs" dxfId="3" priority="2" operator="lessThan">
      <formula>4503733</formula>
    </cfRule>
    <cfRule type="cellIs" dxfId="2" priority="3" operator="greaterThan">
      <formula>4503733</formula>
    </cfRule>
  </conditionalFormatting>
  <conditionalFormatting sqref="F8">
    <cfRule type="cellIs" dxfId="1" priority="1" operator="lessThan">
      <formula>3753733</formula>
    </cfRule>
  </conditionalFormatting>
  <pageMargins left="0.7" right="0.7" top="0.75" bottom="0.75" header="0.3" footer="0.3"/>
  <pageSetup scale="2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D187B-95B9-4BEB-A107-BDB217D61EC9}">
  <sheetPr>
    <tabColor rgb="FFFFC000"/>
    <pageSetUpPr fitToPage="1"/>
  </sheetPr>
  <dimension ref="A1:K56"/>
  <sheetViews>
    <sheetView topLeftCell="A16" zoomScale="55" zoomScaleNormal="55" workbookViewId="0">
      <selection activeCell="H35" sqref="H35:K35"/>
    </sheetView>
  </sheetViews>
  <sheetFormatPr defaultRowHeight="15" x14ac:dyDescent="0.25"/>
  <cols>
    <col min="1" max="1" width="9.42578125" bestFit="1" customWidth="1"/>
    <col min="3" max="3" width="39.85546875" customWidth="1"/>
    <col min="4" max="4" width="43.7109375" bestFit="1" customWidth="1"/>
    <col min="5" max="5" width="105.28515625" customWidth="1"/>
    <col min="6" max="6" width="19.42578125" bestFit="1" customWidth="1"/>
    <col min="7" max="7" width="26.7109375" bestFit="1" customWidth="1"/>
    <col min="8" max="8" width="22.7109375" bestFit="1" customWidth="1"/>
  </cols>
  <sheetData>
    <row r="1" spans="1:8" ht="18.75" x14ac:dyDescent="0.3">
      <c r="A1" s="10" t="s">
        <v>47</v>
      </c>
      <c r="B1" s="11"/>
      <c r="C1" s="11"/>
      <c r="D1" s="11"/>
      <c r="E1" s="11"/>
      <c r="F1" s="11"/>
      <c r="G1" s="11"/>
      <c r="H1" s="11"/>
    </row>
    <row r="2" spans="1:8" ht="18.75" x14ac:dyDescent="0.3">
      <c r="A2" s="12" t="s">
        <v>1</v>
      </c>
      <c r="B2" s="84" t="s">
        <v>2</v>
      </c>
      <c r="C2" s="85"/>
      <c r="D2" s="12" t="s">
        <v>3</v>
      </c>
      <c r="E2" s="12" t="s">
        <v>4</v>
      </c>
      <c r="F2" s="11"/>
      <c r="G2" s="11"/>
      <c r="H2" s="11"/>
    </row>
    <row r="3" spans="1:8" ht="262.5" x14ac:dyDescent="0.3">
      <c r="A3" s="22">
        <v>1</v>
      </c>
      <c r="B3" s="86" t="str">
        <f>'1.Input Data '!B3</f>
        <v>Jumlah Biaya Leader dalam Setahun untuk Rumah Dinas Bupati</v>
      </c>
      <c r="C3" s="87"/>
      <c r="D3" s="23">
        <f>'1.Input Data '!H3</f>
        <v>62083069</v>
      </c>
      <c r="E3" s="24" t="str">
        <f>'1.Input Data '!I3</f>
        <v>Diberikan tambahan Rp1.000.000 sebagai Tunjangan Posisi, dan wajib termasuk :
1. Kewajiban Pembayaran Jaminan Kesehatan  
2. Kewajiban Pembayaran Jaminan Kecelakaan Kerja
3. Kewajiban Pembayaran Jaminan Hari Tua
4. Kewajiban Pembayaran Jaminan Pensiun
5. Kewajiban Pembayaran Jaminan Kematian
6. Kewajiban Pembayaran Jaminan Kehilangan Pekerjaan 
Skema Pembayaran sesuai Spesifikasi dengan 5 hari kerja, tidak diberlakukan tarif Lembur.
Tata Kelola dan Pembayaran sepenuhnya menjadi tanggung-jawab mutlak Pelaku Usaha
(Minimal 1 orang)</v>
      </c>
      <c r="F3" s="11"/>
      <c r="G3" s="11"/>
      <c r="H3" s="11"/>
    </row>
    <row r="4" spans="1:8" ht="281.25" x14ac:dyDescent="0.3">
      <c r="A4" s="22">
        <v>2</v>
      </c>
      <c r="B4" s="88" t="str">
        <f>'1.Input Data '!B8</f>
        <v>Jumlah Biaya Petugas Perorang dalam Setahun untuk Rumah Dinas Sekretaris Daerah</v>
      </c>
      <c r="C4" s="89"/>
      <c r="D4" s="23">
        <f>'1.Input Data '!H8</f>
        <v>51744469</v>
      </c>
      <c r="E4" s="24" t="str">
        <f>'1.Input Data '!I8</f>
        <v>Diberikan tambahan Rp250.000 sebagai Tunjangan Tambahan Penghasilan, dan wajib termasuk :
1. Kewajiban Pembayaran Jaminan Kesehatan  
2. Kewajiban Pembayaran Jaminan Kecelakaan Kerja
3. Kewajiban Pembayaran Jaminan Hari Tua
4. Kewajiban Pembayaran Jaminan Pensiun
5. Kewajiban Pembayaran Jaminan Kematian
6. Kewajiban Pembayaran Jaminan Kehilangan Pekerjaan 
Skema Pembayaran sesuai Spesifikasi dengan 5 hari kerja, tidak diberlakukan tarif Lembur.
Tata Kelola dan Pembayaran sepenuhnya menjadi tanggung-jawab mutlak Pelaku Usaha
(Minimal 1 orang)</v>
      </c>
      <c r="F4" s="11"/>
      <c r="G4" s="11"/>
      <c r="H4" s="11"/>
    </row>
    <row r="5" spans="1:8" ht="55.7" customHeight="1" x14ac:dyDescent="0.3">
      <c r="A5" s="22">
        <v>3</v>
      </c>
      <c r="B5" s="88" t="str">
        <f>'1.Input Data '!B13:C13</f>
        <v>Management Fee, Operasional,  Bahan Habis Pakai, Peralatan Kerja, Seragam Tenaga Kerja, dan Lain-Lain</v>
      </c>
      <c r="C5" s="89"/>
      <c r="D5" s="23" t="str">
        <f>'1.Input Data '!D13:E13</f>
        <v>DIISI HARGA YANG DIKOMPETISIKAN DALAM SATUAN TAHUNAN (BUKAN BULANAN)</v>
      </c>
      <c r="E5" s="24" t="str">
        <f>'1.Input Data '!F13</f>
        <v>Telah termasuk dan tidak kurang satu apapun dari Tingkat LayananSesuai dengan Spesifikasi TeknisAlun-Alun ITHO Kab. Kutai Barat Nomor :</v>
      </c>
      <c r="F5" s="11"/>
      <c r="G5" s="11"/>
      <c r="H5" s="11"/>
    </row>
    <row r="6" spans="1:8" ht="76.349999999999994" customHeight="1" x14ac:dyDescent="0.3">
      <c r="A6" s="22">
        <v>4</v>
      </c>
      <c r="B6" s="88" t="str">
        <f>'1.Input Data '!B14:C14</f>
        <v>Keuntungan yang wajar ditambah (profit) Biaya Overhead (overhead cost)</v>
      </c>
      <c r="C6" s="89"/>
      <c r="D6" s="23" t="str">
        <f>'1.Input Data '!D14:E14</f>
        <v>DIISI HARGA YANG DIKOMPETISIKAN DALAM SATUAN TAHUNAN (BUKAN BULANAN)</v>
      </c>
      <c r="E6" s="24" t="str">
        <f>'1.Input Data '!F14</f>
        <v>Diisi sesuai dengan Keuntungan yang wajar beserta overhead cost yang diperlukan oleh Badan Usaha dalam mengelola tata kelola Jasa Lainnya, yaitu jasa non-konsultansi atau jasa yang membutuhkan peralatan, metodologi khusus, dan/atau keterampilan dalam suatu sistem tata kelola yang telah dikenal luas di dunia usaha untuk menyelesaikan suatu pekerjaan.</v>
      </c>
      <c r="F6" s="11"/>
      <c r="G6" s="11"/>
      <c r="H6" s="11"/>
    </row>
    <row r="7" spans="1:8" ht="18.75" x14ac:dyDescent="0.3">
      <c r="A7" s="83" t="s">
        <v>31</v>
      </c>
      <c r="B7" s="83"/>
      <c r="C7" s="83"/>
      <c r="D7" s="25">
        <f>SUM(D3:D6)</f>
        <v>113827538</v>
      </c>
      <c r="E7" s="12"/>
      <c r="F7" s="11"/>
      <c r="G7" s="11"/>
      <c r="H7" s="11"/>
    </row>
    <row r="8" spans="1:8" ht="18.75" x14ac:dyDescent="0.3">
      <c r="A8" s="11"/>
      <c r="B8" s="11"/>
      <c r="C8" s="11"/>
      <c r="D8" s="11"/>
      <c r="E8" s="11"/>
      <c r="F8" s="11"/>
      <c r="G8" s="11"/>
      <c r="H8" s="11"/>
    </row>
    <row r="9" spans="1:8" ht="18.75" x14ac:dyDescent="0.3">
      <c r="A9" s="10" t="s">
        <v>48</v>
      </c>
      <c r="B9" s="11"/>
      <c r="C9" s="11"/>
      <c r="D9" s="11"/>
      <c r="E9" s="11"/>
      <c r="F9" s="11"/>
      <c r="G9" s="11"/>
      <c r="H9" s="11"/>
    </row>
    <row r="10" spans="1:8" ht="56.25" x14ac:dyDescent="0.3">
      <c r="A10" s="26" t="s">
        <v>1</v>
      </c>
      <c r="B10" s="90" t="s">
        <v>49</v>
      </c>
      <c r="C10" s="90"/>
      <c r="D10" s="26" t="s">
        <v>51</v>
      </c>
      <c r="E10" s="26" t="s">
        <v>127</v>
      </c>
      <c r="F10" s="27" t="s">
        <v>52</v>
      </c>
      <c r="G10" s="11"/>
      <c r="H10" s="11"/>
    </row>
    <row r="11" spans="1:8" ht="18.75" x14ac:dyDescent="0.3">
      <c r="A11" s="26">
        <v>1</v>
      </c>
      <c r="B11" s="90">
        <f>SUM('1.Input Data '!C3:C8)</f>
        <v>7</v>
      </c>
      <c r="C11" s="90"/>
      <c r="D11" s="26">
        <v>12</v>
      </c>
      <c r="E11" s="28">
        <f>'DATA REFERENSI KETENAGAKERJAAN '!D75</f>
        <v>16143.52</v>
      </c>
      <c r="F11" s="28">
        <f>E11*D11*B11</f>
        <v>1356055.68</v>
      </c>
      <c r="G11" s="11"/>
      <c r="H11" s="11"/>
    </row>
    <row r="12" spans="1:8" ht="18.75" x14ac:dyDescent="0.3">
      <c r="A12" s="11"/>
      <c r="B12" s="11"/>
      <c r="C12" s="11"/>
      <c r="D12" s="11"/>
      <c r="E12" s="11"/>
      <c r="F12" s="11"/>
      <c r="G12" s="11"/>
      <c r="H12" s="11"/>
    </row>
    <row r="13" spans="1:8" ht="18.75" x14ac:dyDescent="0.3">
      <c r="A13" s="10" t="s">
        <v>53</v>
      </c>
      <c r="B13" s="11"/>
      <c r="C13" s="11"/>
      <c r="D13" s="11"/>
      <c r="E13" s="11"/>
      <c r="F13" s="11"/>
      <c r="G13" s="11"/>
      <c r="H13" s="11"/>
    </row>
    <row r="14" spans="1:8" ht="75" x14ac:dyDescent="0.3">
      <c r="A14" s="26" t="s">
        <v>1</v>
      </c>
      <c r="B14" s="90" t="s">
        <v>54</v>
      </c>
      <c r="C14" s="90"/>
      <c r="D14" s="26" t="s">
        <v>51</v>
      </c>
      <c r="E14" s="26" t="s">
        <v>55</v>
      </c>
      <c r="F14" s="27" t="s">
        <v>56</v>
      </c>
      <c r="G14" s="11"/>
      <c r="H14" s="11"/>
    </row>
    <row r="15" spans="1:8" ht="18.75" x14ac:dyDescent="0.3">
      <c r="A15" s="26">
        <v>1</v>
      </c>
      <c r="B15" s="90">
        <f>B11</f>
        <v>7</v>
      </c>
      <c r="C15" s="90"/>
      <c r="D15" s="26">
        <v>12</v>
      </c>
      <c r="E15" s="28">
        <f>F11</f>
        <v>1356055.68</v>
      </c>
      <c r="F15" s="28">
        <f>E15/D15</f>
        <v>113004.64</v>
      </c>
      <c r="G15" s="11"/>
      <c r="H15" s="11"/>
    </row>
    <row r="16" spans="1:8" ht="18.75" x14ac:dyDescent="0.3">
      <c r="A16" s="11"/>
      <c r="B16" s="11"/>
      <c r="C16" s="11"/>
      <c r="D16" s="11"/>
      <c r="E16" s="11"/>
      <c r="F16" s="11"/>
      <c r="G16" s="11"/>
      <c r="H16" s="11"/>
    </row>
    <row r="17" spans="1:8" ht="18.75" x14ac:dyDescent="0.3">
      <c r="A17" s="10" t="s">
        <v>57</v>
      </c>
      <c r="B17" s="11"/>
      <c r="C17" s="11"/>
      <c r="D17" s="11"/>
      <c r="E17" s="11"/>
      <c r="F17" s="11"/>
      <c r="G17" s="11"/>
      <c r="H17" s="11"/>
    </row>
    <row r="18" spans="1:8" ht="37.5" x14ac:dyDescent="0.3">
      <c r="A18" s="26" t="s">
        <v>1</v>
      </c>
      <c r="B18" s="90" t="s">
        <v>54</v>
      </c>
      <c r="C18" s="90"/>
      <c r="D18" s="26" t="str">
        <f>F14</f>
        <v>Beban Pekerjaan Bulanan (meter persegi)</v>
      </c>
      <c r="E18" s="26" t="s">
        <v>58</v>
      </c>
      <c r="F18" s="11"/>
      <c r="G18" s="11"/>
      <c r="H18" s="11"/>
    </row>
    <row r="19" spans="1:8" ht="18.75" x14ac:dyDescent="0.3">
      <c r="A19" s="26">
        <v>1</v>
      </c>
      <c r="B19" s="90">
        <f>B15</f>
        <v>7</v>
      </c>
      <c r="C19" s="90"/>
      <c r="D19" s="29">
        <f>F15</f>
        <v>113004.64</v>
      </c>
      <c r="E19" s="28">
        <f>D19/B19</f>
        <v>16143.52</v>
      </c>
      <c r="F19" s="11"/>
      <c r="G19" s="11"/>
      <c r="H19" s="11"/>
    </row>
    <row r="20" spans="1:8" ht="18.75" x14ac:dyDescent="0.3">
      <c r="A20" s="11"/>
      <c r="B20" s="11"/>
      <c r="C20" s="11"/>
      <c r="D20" s="11"/>
      <c r="E20" s="11"/>
      <c r="F20" s="11"/>
      <c r="G20" s="11"/>
      <c r="H20" s="11"/>
    </row>
    <row r="21" spans="1:8" ht="18.75" x14ac:dyDescent="0.3">
      <c r="A21" s="10" t="s">
        <v>60</v>
      </c>
      <c r="B21" s="11"/>
      <c r="C21" s="11"/>
      <c r="D21" s="11"/>
      <c r="E21" s="11"/>
      <c r="F21" s="11"/>
      <c r="G21" s="11"/>
      <c r="H21" s="11"/>
    </row>
    <row r="22" spans="1:8" ht="93.75" customHeight="1" x14ac:dyDescent="0.3">
      <c r="A22" s="30" t="s">
        <v>1</v>
      </c>
      <c r="B22" s="92" t="s">
        <v>61</v>
      </c>
      <c r="C22" s="93"/>
      <c r="D22" s="16" t="s">
        <v>62</v>
      </c>
      <c r="E22" s="16" t="s">
        <v>31</v>
      </c>
      <c r="F22" s="16" t="s">
        <v>63</v>
      </c>
      <c r="G22" s="16" t="s">
        <v>64</v>
      </c>
      <c r="H22" s="11"/>
    </row>
    <row r="23" spans="1:8" ht="41.65" customHeight="1" x14ac:dyDescent="0.3">
      <c r="A23" s="30">
        <v>1</v>
      </c>
      <c r="B23" s="76" t="str">
        <f>'DATA REFERENSI KETENAGAKERJAAN '!B3 &amp; " (Sesuai Spesifikasi)"</f>
        <v>Rumah Dinas Kepala Daerah, Rumah Dinas Wakil Kepala Daerah, dan Rumah Dinas Sekretaris Daerah (Sesuai Spesifikasi)</v>
      </c>
      <c r="C23" s="76"/>
      <c r="D23" s="31">
        <f>E15</f>
        <v>1356055.68</v>
      </c>
      <c r="E23" s="32">
        <f>D7</f>
        <v>113827538</v>
      </c>
      <c r="F23" s="16">
        <f>E23/D23</f>
        <v>83.940165347782767</v>
      </c>
      <c r="G23" s="16">
        <f>ROUNDDOWN(F23,0)</f>
        <v>83</v>
      </c>
      <c r="H23" s="11"/>
    </row>
    <row r="24" spans="1:8" ht="18.75" x14ac:dyDescent="0.3">
      <c r="A24" s="10"/>
      <c r="B24" s="33"/>
      <c r="C24" s="33"/>
      <c r="D24" s="11"/>
      <c r="E24" s="11"/>
      <c r="F24" s="11"/>
      <c r="G24" s="11"/>
      <c r="H24" s="11"/>
    </row>
    <row r="25" spans="1:8" ht="18.75" x14ac:dyDescent="0.3">
      <c r="A25" s="10" t="s">
        <v>67</v>
      </c>
      <c r="B25" s="33"/>
      <c r="C25" s="33"/>
      <c r="D25" s="11"/>
      <c r="E25" s="11"/>
      <c r="F25" s="11"/>
      <c r="G25" s="11"/>
      <c r="H25" s="11"/>
    </row>
    <row r="26" spans="1:8" ht="37.5" x14ac:dyDescent="0.25">
      <c r="A26" s="13" t="s">
        <v>1</v>
      </c>
      <c r="B26" s="77" t="s">
        <v>2</v>
      </c>
      <c r="C26" s="77"/>
      <c r="D26" s="13" t="s">
        <v>59</v>
      </c>
      <c r="E26" s="13" t="s">
        <v>50</v>
      </c>
      <c r="F26" s="16" t="s">
        <v>65</v>
      </c>
      <c r="G26" s="16" t="s">
        <v>66</v>
      </c>
      <c r="H26" s="16" t="s">
        <v>31</v>
      </c>
    </row>
    <row r="27" spans="1:8" ht="44.65" customHeight="1" x14ac:dyDescent="0.25">
      <c r="A27" s="13">
        <v>1</v>
      </c>
      <c r="B27" s="76" t="str">
        <f>B23</f>
        <v>Rumah Dinas Kepala Daerah, Rumah Dinas Wakil Kepala Daerah, dan Rumah Dinas Sekretaris Daerah (Sesuai Spesifikasi)</v>
      </c>
      <c r="C27" s="76"/>
      <c r="D27" s="13">
        <f>SUM(B19)</f>
        <v>7</v>
      </c>
      <c r="E27" s="13">
        <f>D15</f>
        <v>12</v>
      </c>
      <c r="F27" s="34">
        <f>E19</f>
        <v>16143.52</v>
      </c>
      <c r="G27" s="35">
        <f>G23</f>
        <v>83</v>
      </c>
      <c r="H27" s="14">
        <f>G27*F27*E27*D27</f>
        <v>112552621.44000001</v>
      </c>
    </row>
    <row r="28" spans="1:8" ht="18.75" x14ac:dyDescent="0.3">
      <c r="A28" s="11"/>
      <c r="B28" s="11"/>
      <c r="C28" s="11"/>
      <c r="D28" s="11"/>
      <c r="E28" s="11"/>
      <c r="F28" s="11"/>
      <c r="G28" s="11"/>
      <c r="H28" s="11"/>
    </row>
    <row r="29" spans="1:8" ht="18.75" x14ac:dyDescent="0.3">
      <c r="A29" s="10" t="s">
        <v>68</v>
      </c>
      <c r="B29" s="11"/>
      <c r="C29" s="11"/>
      <c r="D29" s="11"/>
      <c r="E29" s="11"/>
      <c r="F29" s="11"/>
      <c r="G29" s="11"/>
      <c r="H29" s="11"/>
    </row>
    <row r="30" spans="1:8" ht="18.75" x14ac:dyDescent="0.3">
      <c r="A30" s="12" t="s">
        <v>1</v>
      </c>
      <c r="B30" s="83" t="s">
        <v>2</v>
      </c>
      <c r="C30" s="83"/>
      <c r="D30" s="83" t="str">
        <f>"Volume " &amp;D27&amp; " "&amp;D26 &amp; "  "&amp;E27&amp; " "&amp;E26 &amp; " untuk luas wilayah sebesar " &amp;F27 &amp; " "&amp;F26</f>
        <v>Volume 7 Jumlah (orang)  12 Jumlah Bulan untuk luas wilayah sebesar 16143.52 Jumlah Luasan (meter persegi)</v>
      </c>
      <c r="E30" s="83"/>
      <c r="F30" s="12" t="s">
        <v>25</v>
      </c>
      <c r="G30" s="12" t="s">
        <v>31</v>
      </c>
      <c r="H30" s="11"/>
    </row>
    <row r="31" spans="1:8" ht="41.1" customHeight="1" x14ac:dyDescent="0.3">
      <c r="A31" s="13">
        <v>1</v>
      </c>
      <c r="B31" s="76" t="str">
        <f>B27</f>
        <v>Rumah Dinas Kepala Daerah, Rumah Dinas Wakil Kepala Daerah, dan Rumah Dinas Sekretaris Daerah (Sesuai Spesifikasi)</v>
      </c>
      <c r="C31" s="76"/>
      <c r="D31" s="91">
        <f>D27*E27*F27</f>
        <v>1356055.68</v>
      </c>
      <c r="E31" s="91"/>
      <c r="F31" s="14">
        <f>G27</f>
        <v>83</v>
      </c>
      <c r="G31" s="14">
        <f>F31*D31</f>
        <v>112552621.44</v>
      </c>
      <c r="H31" s="11"/>
    </row>
    <row r="33" spans="1:11" ht="18.75" x14ac:dyDescent="0.3">
      <c r="A33" s="10" t="s">
        <v>69</v>
      </c>
      <c r="B33" s="11"/>
      <c r="C33" s="11"/>
      <c r="D33" s="11"/>
      <c r="E33" s="11"/>
      <c r="F33" s="11"/>
      <c r="G33" s="11"/>
      <c r="H33" s="11"/>
    </row>
    <row r="34" spans="1:11" ht="18.75" x14ac:dyDescent="0.3">
      <c r="A34" s="12" t="s">
        <v>1</v>
      </c>
      <c r="B34" s="83" t="s">
        <v>2</v>
      </c>
      <c r="C34" s="83"/>
      <c r="D34" s="90" t="str">
        <f>D30</f>
        <v>Volume 7 Jumlah (orang)  12 Jumlah Bulan untuk luas wilayah sebesar 16143.52 Jumlah Luasan (meter persegi)</v>
      </c>
      <c r="E34" s="90"/>
      <c r="F34" s="12" t="s">
        <v>25</v>
      </c>
      <c r="G34" s="12" t="s">
        <v>31</v>
      </c>
      <c r="H34" s="83" t="s">
        <v>4</v>
      </c>
      <c r="I34" s="83"/>
      <c r="J34" s="83"/>
      <c r="K34" s="83"/>
    </row>
    <row r="35" spans="1:11" ht="229.35" customHeight="1" x14ac:dyDescent="0.25">
      <c r="A35" s="13">
        <v>1</v>
      </c>
      <c r="B35" s="76" t="str">
        <f>B31</f>
        <v>Rumah Dinas Kepala Daerah, Rumah Dinas Wakil Kepala Daerah, dan Rumah Dinas Sekretaris Daerah (Sesuai Spesifikasi)</v>
      </c>
      <c r="C35" s="76"/>
      <c r="D35" s="91">
        <f>D31</f>
        <v>1356055.68</v>
      </c>
      <c r="E35" s="91"/>
      <c r="F35" s="14">
        <f>F31</f>
        <v>83</v>
      </c>
      <c r="G35" s="42">
        <f>F35*D35</f>
        <v>112552621.44</v>
      </c>
      <c r="H35" s="76" t="s">
        <v>200</v>
      </c>
      <c r="I35" s="94"/>
      <c r="J35" s="94"/>
      <c r="K35" s="94"/>
    </row>
    <row r="36" spans="1:11" ht="18.75" x14ac:dyDescent="0.3">
      <c r="A36" s="77" t="s">
        <v>70</v>
      </c>
      <c r="B36" s="77"/>
      <c r="C36" s="77"/>
      <c r="D36" s="77"/>
      <c r="E36" s="77"/>
      <c r="F36" s="77"/>
      <c r="G36" s="40">
        <f>G35</f>
        <v>112552621.44</v>
      </c>
      <c r="H36" s="11"/>
    </row>
    <row r="37" spans="1:11" ht="18.75" x14ac:dyDescent="0.3">
      <c r="A37" s="77" t="s">
        <v>71</v>
      </c>
      <c r="B37" s="77"/>
      <c r="C37" s="77"/>
      <c r="D37" s="77"/>
      <c r="E37" s="77"/>
      <c r="F37" s="77"/>
      <c r="G37" s="40">
        <f>G36*10%</f>
        <v>11255262.144000001</v>
      </c>
      <c r="H37" s="11"/>
    </row>
    <row r="38" spans="1:11" ht="18.75" x14ac:dyDescent="0.3">
      <c r="A38" s="77" t="s">
        <v>72</v>
      </c>
      <c r="B38" s="77"/>
      <c r="C38" s="77"/>
      <c r="D38" s="77"/>
      <c r="E38" s="77"/>
      <c r="F38" s="77"/>
      <c r="G38" s="40">
        <f>SUM(G36:G37)</f>
        <v>123807883.58399999</v>
      </c>
      <c r="H38" s="11"/>
    </row>
    <row r="39" spans="1:11" ht="41.1" customHeight="1" x14ac:dyDescent="0.3">
      <c r="A39" s="36"/>
      <c r="B39" s="37"/>
      <c r="C39" s="37"/>
      <c r="D39" s="38"/>
      <c r="E39" s="38"/>
      <c r="F39" s="39"/>
      <c r="G39" s="39"/>
      <c r="H39" s="11"/>
    </row>
    <row r="40" spans="1:11" ht="18.75" x14ac:dyDescent="0.3">
      <c r="A40" s="11"/>
      <c r="B40" s="11"/>
      <c r="C40" s="11"/>
      <c r="D40" s="11"/>
      <c r="E40" s="11"/>
      <c r="F40" s="11"/>
      <c r="G40" s="11"/>
      <c r="H40" s="80" t="s">
        <v>28</v>
      </c>
      <c r="I40" s="80"/>
      <c r="J40" s="80"/>
      <c r="K40" s="80"/>
    </row>
    <row r="41" spans="1:11" ht="18.75" x14ac:dyDescent="0.3">
      <c r="A41" s="11"/>
      <c r="B41" s="11"/>
      <c r="C41" s="11"/>
      <c r="D41" s="11"/>
      <c r="E41" s="11"/>
      <c r="F41" s="11"/>
      <c r="G41" s="11"/>
      <c r="H41" s="81" t="s">
        <v>29</v>
      </c>
      <c r="I41" s="81"/>
      <c r="J41" s="81"/>
      <c r="K41" s="81"/>
    </row>
    <row r="42" spans="1:11" ht="18.75" x14ac:dyDescent="0.3">
      <c r="A42" s="11"/>
      <c r="B42" s="11"/>
      <c r="C42" s="11"/>
      <c r="D42" s="11"/>
      <c r="E42" s="11"/>
      <c r="F42" s="11"/>
      <c r="G42" s="11"/>
      <c r="H42" s="11"/>
      <c r="I42" s="11"/>
      <c r="J42" s="11"/>
      <c r="K42" s="11"/>
    </row>
    <row r="43" spans="1:11" ht="18.75" x14ac:dyDescent="0.3">
      <c r="A43" s="11"/>
      <c r="B43" s="11"/>
      <c r="C43" s="11"/>
      <c r="D43" s="11"/>
      <c r="E43" s="11"/>
      <c r="F43" s="11"/>
      <c r="G43" s="11"/>
      <c r="H43" s="11"/>
      <c r="I43" s="11"/>
      <c r="J43" s="11"/>
      <c r="K43" s="11"/>
    </row>
    <row r="44" spans="1:11" ht="18.75" x14ac:dyDescent="0.3">
      <c r="A44" s="11"/>
      <c r="B44" s="11"/>
      <c r="C44" s="11"/>
      <c r="D44" s="11"/>
      <c r="E44" s="11"/>
      <c r="F44" s="11"/>
      <c r="G44" s="11"/>
      <c r="H44" s="11"/>
      <c r="I44" s="11"/>
      <c r="J44" s="11"/>
      <c r="K44" s="11"/>
    </row>
    <row r="45" spans="1:11" ht="18.75" x14ac:dyDescent="0.3">
      <c r="A45" s="11"/>
      <c r="B45" s="11"/>
      <c r="C45" s="11"/>
      <c r="D45" s="11"/>
      <c r="E45" s="11"/>
      <c r="F45" s="11"/>
      <c r="G45" s="11"/>
      <c r="H45" s="82" t="s">
        <v>30</v>
      </c>
      <c r="I45" s="82"/>
      <c r="J45" s="82"/>
      <c r="K45" s="82"/>
    </row>
    <row r="56" spans="7:7" x14ac:dyDescent="0.25">
      <c r="G56" t="s">
        <v>104</v>
      </c>
    </row>
  </sheetData>
  <mergeCells count="32">
    <mergeCell ref="H45:K45"/>
    <mergeCell ref="B34:C34"/>
    <mergeCell ref="D34:E34"/>
    <mergeCell ref="B35:C35"/>
    <mergeCell ref="D35:E35"/>
    <mergeCell ref="A36:F36"/>
    <mergeCell ref="A37:F37"/>
    <mergeCell ref="A38:F38"/>
    <mergeCell ref="H34:K34"/>
    <mergeCell ref="H35:K35"/>
    <mergeCell ref="D30:E30"/>
    <mergeCell ref="D31:E31"/>
    <mergeCell ref="H40:K40"/>
    <mergeCell ref="H41:K41"/>
    <mergeCell ref="B19:C19"/>
    <mergeCell ref="B26:C26"/>
    <mergeCell ref="B27:C27"/>
    <mergeCell ref="B23:C23"/>
    <mergeCell ref="B30:C30"/>
    <mergeCell ref="B31:C31"/>
    <mergeCell ref="B22:C22"/>
    <mergeCell ref="B10:C10"/>
    <mergeCell ref="B11:C11"/>
    <mergeCell ref="B14:C14"/>
    <mergeCell ref="B15:C15"/>
    <mergeCell ref="B18:C18"/>
    <mergeCell ref="A7:C7"/>
    <mergeCell ref="B2:C2"/>
    <mergeCell ref="B3:C3"/>
    <mergeCell ref="B4:C4"/>
    <mergeCell ref="B5:C5"/>
    <mergeCell ref="B6:C6"/>
  </mergeCells>
  <pageMargins left="0.7" right="0.7" top="0.75" bottom="0.75" header="0.3" footer="0.3"/>
  <pageSetup paperSize="9" scale="44"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54AAE-4DAB-48C0-8877-5CA6994B8E7A}">
  <sheetPr>
    <tabColor rgb="FF00B0F0"/>
    <pageSetUpPr fitToPage="1"/>
  </sheetPr>
  <dimension ref="A1:L14"/>
  <sheetViews>
    <sheetView zoomScaleNormal="100" workbookViewId="0">
      <selection activeCell="D11" sqref="D11:E11"/>
    </sheetView>
  </sheetViews>
  <sheetFormatPr defaultRowHeight="15" x14ac:dyDescent="0.25"/>
  <cols>
    <col min="5" max="5" width="30.140625" customWidth="1"/>
    <col min="6" max="6" width="26.42578125" bestFit="1" customWidth="1"/>
    <col min="7" max="7" width="40.42578125" bestFit="1" customWidth="1"/>
    <col min="8" max="8" width="38.140625" customWidth="1"/>
    <col min="9" max="9" width="68.140625" customWidth="1"/>
    <col min="12" max="12" width="16.7109375" bestFit="1" customWidth="1"/>
  </cols>
  <sheetData>
    <row r="1" spans="1:12" x14ac:dyDescent="0.25">
      <c r="A1" t="s">
        <v>73</v>
      </c>
    </row>
    <row r="2" spans="1:12" x14ac:dyDescent="0.25">
      <c r="A2" t="s">
        <v>74</v>
      </c>
    </row>
    <row r="3" spans="1:12" x14ac:dyDescent="0.25">
      <c r="A3" t="s">
        <v>75</v>
      </c>
    </row>
    <row r="4" spans="1:12" x14ac:dyDescent="0.25">
      <c r="A4" t="s">
        <v>76</v>
      </c>
    </row>
    <row r="5" spans="1:12" x14ac:dyDescent="0.25">
      <c r="A5" t="s">
        <v>77</v>
      </c>
    </row>
    <row r="6" spans="1:12" x14ac:dyDescent="0.25">
      <c r="A6" t="s">
        <v>78</v>
      </c>
    </row>
    <row r="8" spans="1:12" x14ac:dyDescent="0.25">
      <c r="A8" t="s">
        <v>79</v>
      </c>
    </row>
    <row r="10" spans="1:12" ht="75.400000000000006" customHeight="1" x14ac:dyDescent="0.25">
      <c r="A10" s="13" t="s">
        <v>1</v>
      </c>
      <c r="B10" s="77" t="s">
        <v>2</v>
      </c>
      <c r="C10" s="77"/>
      <c r="D10" s="95" t="str">
        <f>'2. Analisis Penawaran Harga'!D34:E34</f>
        <v>Volume 7 Jumlah (orang)  12 Jumlah Bulan untuk luas wilayah sebesar 16143.52 Jumlah Luasan (meter persegi)</v>
      </c>
      <c r="E10" s="95"/>
      <c r="F10" s="16" t="s">
        <v>25</v>
      </c>
      <c r="G10" s="13" t="s">
        <v>31</v>
      </c>
      <c r="H10" s="13" t="s">
        <v>4</v>
      </c>
      <c r="I10" s="16" t="s">
        <v>98</v>
      </c>
      <c r="L10" s="43"/>
    </row>
    <row r="11" spans="1:12" ht="233.65" customHeight="1" x14ac:dyDescent="0.25">
      <c r="A11" s="13">
        <v>1</v>
      </c>
      <c r="B11" s="96" t="str">
        <f>'2. Analisis Penawaran Harga'!B35:C35</f>
        <v>Rumah Dinas Kepala Daerah, Rumah Dinas Wakil Kepala Daerah, dan Rumah Dinas Sekretaris Daerah (Sesuai Spesifikasi)</v>
      </c>
      <c r="C11" s="96"/>
      <c r="D11" s="91">
        <f>'2. Analisis Penawaran Harga'!D35:E35</f>
        <v>1356055.68</v>
      </c>
      <c r="E11" s="91"/>
      <c r="F11" s="14">
        <f>'2. Analisis Penawaran Harga'!F35</f>
        <v>83</v>
      </c>
      <c r="G11" s="40">
        <f>F11*D11</f>
        <v>112552621.44</v>
      </c>
      <c r="H11" s="47" t="s">
        <v>199</v>
      </c>
      <c r="I11" s="45" t="str">
        <f>IF(G14&lt;=513131469.312,"Tidak melebihi Pagu Pembayaran","Melebihi Pagu Pembayaran sehingga berpotensi Tidak Dapat Dibayar")</f>
        <v>Tidak melebihi Pagu Pembayaran</v>
      </c>
    </row>
    <row r="12" spans="1:12" ht="18.75" x14ac:dyDescent="0.25">
      <c r="A12" s="77" t="s">
        <v>70</v>
      </c>
      <c r="B12" s="77"/>
      <c r="C12" s="77"/>
      <c r="D12" s="77"/>
      <c r="E12" s="77"/>
      <c r="F12" s="77"/>
      <c r="G12" s="40">
        <f>G11</f>
        <v>112552621.44</v>
      </c>
      <c r="H12" s="46"/>
    </row>
    <row r="13" spans="1:12" ht="18.75" x14ac:dyDescent="0.25">
      <c r="A13" s="77" t="s">
        <v>71</v>
      </c>
      <c r="B13" s="77"/>
      <c r="C13" s="77"/>
      <c r="D13" s="77"/>
      <c r="E13" s="77"/>
      <c r="F13" s="77"/>
      <c r="G13" s="40">
        <f>G12*10%</f>
        <v>11255262.144000001</v>
      </c>
      <c r="H13" s="46"/>
    </row>
    <row r="14" spans="1:12" ht="18.75" x14ac:dyDescent="0.25">
      <c r="A14" s="77" t="s">
        <v>72</v>
      </c>
      <c r="B14" s="77"/>
      <c r="C14" s="77"/>
      <c r="D14" s="77"/>
      <c r="E14" s="77"/>
      <c r="F14" s="77"/>
      <c r="G14" s="40">
        <f>SUM(G12:G13)</f>
        <v>123807883.58399999</v>
      </c>
      <c r="H14" s="46"/>
    </row>
  </sheetData>
  <mergeCells count="7">
    <mergeCell ref="A14:F14"/>
    <mergeCell ref="B10:C10"/>
    <mergeCell ref="D10:E10"/>
    <mergeCell ref="B11:C11"/>
    <mergeCell ref="D11:E11"/>
    <mergeCell ref="A12:F12"/>
    <mergeCell ref="A13:F13"/>
  </mergeCells>
  <conditionalFormatting sqref="I11">
    <cfRule type="containsText" dxfId="0" priority="1" operator="containsText" text="Melebihi Pagu Pembayaran sehingga berpotensi Tidak Dapat Dibayar">
      <formula>NOT(ISERROR(SEARCH("Melebihi Pagu Pembayaran sehingga berpotensi Tidak Dapat Dibayar",I11)))</formula>
    </cfRule>
  </conditionalFormatting>
  <pageMargins left="0.7" right="0.7" top="0.75" bottom="0.75" header="0.3" footer="0.3"/>
  <pageSetup paperSize="9" scale="64"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3AB72-D7A0-43D3-BE36-E17CDEE87179}">
  <sheetPr>
    <tabColor rgb="FFFF0000"/>
  </sheetPr>
  <dimension ref="A1:R76"/>
  <sheetViews>
    <sheetView topLeftCell="A66" zoomScale="107" zoomScaleNormal="70" workbookViewId="0">
      <selection activeCell="A140" sqref="A75:XFD140"/>
    </sheetView>
  </sheetViews>
  <sheetFormatPr defaultRowHeight="15" x14ac:dyDescent="0.25"/>
  <cols>
    <col min="1" max="1" width="16.28515625" customWidth="1"/>
    <col min="2" max="2" width="66.5703125" customWidth="1"/>
    <col min="3" max="3" width="48.7109375" customWidth="1"/>
    <col min="4" max="4" width="59.5703125" customWidth="1"/>
    <col min="6" max="6" width="49.140625" customWidth="1"/>
    <col min="7" max="7" width="9.140625" customWidth="1"/>
    <col min="18" max="18" width="47.140625" customWidth="1"/>
  </cols>
  <sheetData>
    <row r="1" spans="1:18" ht="15.75" x14ac:dyDescent="0.25">
      <c r="A1" s="98" t="s">
        <v>0</v>
      </c>
      <c r="B1" s="98"/>
      <c r="C1" s="98"/>
      <c r="D1" s="98"/>
      <c r="E1" s="98"/>
      <c r="F1" s="98"/>
      <c r="G1" s="98"/>
      <c r="H1" s="98"/>
      <c r="I1" s="98"/>
      <c r="J1" s="98"/>
      <c r="K1" s="98"/>
      <c r="L1" s="98"/>
      <c r="M1" s="98"/>
      <c r="N1" s="98"/>
      <c r="O1" s="98"/>
      <c r="P1" s="98"/>
      <c r="Q1" s="98"/>
      <c r="R1" s="98"/>
    </row>
    <row r="2" spans="1:18" x14ac:dyDescent="0.25">
      <c r="A2" s="9" t="s">
        <v>32</v>
      </c>
    </row>
    <row r="3" spans="1:18" x14ac:dyDescent="0.25">
      <c r="A3" t="s">
        <v>137</v>
      </c>
      <c r="B3" t="s">
        <v>140</v>
      </c>
    </row>
    <row r="5" spans="1:18" x14ac:dyDescent="0.25">
      <c r="A5" t="s">
        <v>33</v>
      </c>
    </row>
    <row r="6" spans="1:18" x14ac:dyDescent="0.25">
      <c r="A6" s="1" t="s">
        <v>1</v>
      </c>
      <c r="B6" s="1" t="s">
        <v>2</v>
      </c>
      <c r="C6" s="1" t="s">
        <v>3</v>
      </c>
      <c r="D6" s="1" t="s">
        <v>4</v>
      </c>
    </row>
    <row r="7" spans="1:18" ht="105" x14ac:dyDescent="0.25">
      <c r="A7" s="2">
        <v>1</v>
      </c>
      <c r="B7" s="3" t="s">
        <v>131</v>
      </c>
      <c r="C7" s="4">
        <v>4503733</v>
      </c>
      <c r="D7" s="3" t="s">
        <v>5</v>
      </c>
    </row>
    <row r="8" spans="1:18" ht="105" x14ac:dyDescent="0.25">
      <c r="A8" s="2">
        <v>2</v>
      </c>
      <c r="B8" s="2" t="s">
        <v>128</v>
      </c>
      <c r="C8" s="4">
        <v>180149.32</v>
      </c>
      <c r="D8" s="3" t="s">
        <v>6</v>
      </c>
    </row>
    <row r="9" spans="1:18" ht="57" customHeight="1" x14ac:dyDescent="0.25">
      <c r="A9" s="2">
        <v>3</v>
      </c>
      <c r="B9" s="3" t="s">
        <v>16</v>
      </c>
      <c r="C9" s="4">
        <v>10808.959199999999</v>
      </c>
      <c r="D9" s="3" t="s">
        <v>11</v>
      </c>
    </row>
    <row r="10" spans="1:18" ht="105" x14ac:dyDescent="0.25">
      <c r="A10" s="2">
        <v>4</v>
      </c>
      <c r="B10" s="3" t="s">
        <v>17</v>
      </c>
      <c r="C10" s="4">
        <v>13511.199000000001</v>
      </c>
      <c r="D10" s="3" t="s">
        <v>12</v>
      </c>
    </row>
    <row r="11" spans="1:18" ht="90" x14ac:dyDescent="0.25">
      <c r="A11" s="2">
        <v>5</v>
      </c>
      <c r="B11" s="3" t="s">
        <v>18</v>
      </c>
      <c r="C11" s="4">
        <v>90074.66</v>
      </c>
      <c r="D11" s="3" t="s">
        <v>13</v>
      </c>
    </row>
    <row r="12" spans="1:18" ht="30" x14ac:dyDescent="0.25">
      <c r="A12" s="99" t="s">
        <v>7</v>
      </c>
      <c r="B12" s="99"/>
      <c r="C12" s="5">
        <f>SUM(C7:C11)</f>
        <v>4798277.1382000009</v>
      </c>
      <c r="D12" s="6" t="s">
        <v>8</v>
      </c>
    </row>
    <row r="13" spans="1:18" x14ac:dyDescent="0.25">
      <c r="A13" s="97" t="s">
        <v>7</v>
      </c>
      <c r="B13" s="97"/>
      <c r="C13" s="7">
        <f>ROUNDUP(C12,0)</f>
        <v>4798278</v>
      </c>
      <c r="D13" s="8" t="s">
        <v>9</v>
      </c>
    </row>
    <row r="14" spans="1:18" x14ac:dyDescent="0.25">
      <c r="A14" s="97" t="s">
        <v>19</v>
      </c>
      <c r="B14" s="97"/>
      <c r="C14" s="7">
        <f>C7</f>
        <v>4503733</v>
      </c>
      <c r="D14" s="8" t="s">
        <v>9</v>
      </c>
    </row>
    <row r="15" spans="1:18" x14ac:dyDescent="0.25">
      <c r="A15" s="97" t="s">
        <v>20</v>
      </c>
      <c r="B15" s="97"/>
      <c r="C15" s="7">
        <f>(1/173)*C13*52</f>
        <v>1442256.9710982658</v>
      </c>
      <c r="D15" s="8" t="s">
        <v>133</v>
      </c>
    </row>
    <row r="17" spans="1:4" x14ac:dyDescent="0.25">
      <c r="A17" t="s">
        <v>132</v>
      </c>
    </row>
    <row r="18" spans="1:4" x14ac:dyDescent="0.25">
      <c r="A18" s="1" t="s">
        <v>1</v>
      </c>
      <c r="B18" s="1" t="s">
        <v>2</v>
      </c>
      <c r="C18" s="1" t="s">
        <v>3</v>
      </c>
      <c r="D18" s="1" t="s">
        <v>4</v>
      </c>
    </row>
    <row r="19" spans="1:4" ht="105" x14ac:dyDescent="0.25">
      <c r="A19" s="2">
        <v>1</v>
      </c>
      <c r="B19" s="3" t="s">
        <v>14</v>
      </c>
      <c r="C19" s="4">
        <f>250000+3503733</f>
        <v>3753733</v>
      </c>
      <c r="D19" s="3" t="s">
        <v>10</v>
      </c>
    </row>
    <row r="20" spans="1:4" ht="105" x14ac:dyDescent="0.25">
      <c r="A20" s="2">
        <v>2</v>
      </c>
      <c r="B20" s="3" t="s">
        <v>15</v>
      </c>
      <c r="C20" s="4">
        <f>C19*4%</f>
        <v>150149.32</v>
      </c>
      <c r="D20" s="3" t="s">
        <v>6</v>
      </c>
    </row>
    <row r="21" spans="1:4" ht="120" x14ac:dyDescent="0.25">
      <c r="A21" s="2">
        <v>3</v>
      </c>
      <c r="B21" s="3" t="s">
        <v>16</v>
      </c>
      <c r="C21" s="4">
        <f>0.24%*C19</f>
        <v>9008.9591999999993</v>
      </c>
      <c r="D21" s="3" t="s">
        <v>11</v>
      </c>
    </row>
    <row r="22" spans="1:4" ht="105" x14ac:dyDescent="0.25">
      <c r="A22" s="2">
        <v>4</v>
      </c>
      <c r="B22" s="3" t="s">
        <v>17</v>
      </c>
      <c r="C22" s="4">
        <f>C19*0.3%</f>
        <v>11261.199000000001</v>
      </c>
      <c r="D22" s="3" t="s">
        <v>12</v>
      </c>
    </row>
    <row r="23" spans="1:4" ht="90" x14ac:dyDescent="0.25">
      <c r="A23" s="2">
        <v>5</v>
      </c>
      <c r="B23" s="3" t="s">
        <v>18</v>
      </c>
      <c r="C23" s="4">
        <f>2%*C19</f>
        <v>75074.66</v>
      </c>
      <c r="D23" s="3" t="s">
        <v>13</v>
      </c>
    </row>
    <row r="24" spans="1:4" ht="60" x14ac:dyDescent="0.25">
      <c r="A24" s="99" t="s">
        <v>7</v>
      </c>
      <c r="B24" s="99"/>
      <c r="C24" s="5">
        <f>SUM(C19:C23)</f>
        <v>3999227.1381999999</v>
      </c>
      <c r="D24" s="6" t="s">
        <v>134</v>
      </c>
    </row>
    <row r="25" spans="1:4" x14ac:dyDescent="0.25">
      <c r="A25" s="97" t="s">
        <v>7</v>
      </c>
      <c r="B25" s="97"/>
      <c r="C25" s="7">
        <f>ROUNDUP(C24,0)</f>
        <v>3999228</v>
      </c>
      <c r="D25" s="8" t="s">
        <v>9</v>
      </c>
    </row>
    <row r="26" spans="1:4" x14ac:dyDescent="0.25">
      <c r="A26" s="97" t="s">
        <v>19</v>
      </c>
      <c r="B26" s="97"/>
      <c r="C26" s="7">
        <f>C19</f>
        <v>3753733</v>
      </c>
      <c r="D26" s="8" t="s">
        <v>9</v>
      </c>
    </row>
    <row r="27" spans="1:4" x14ac:dyDescent="0.25">
      <c r="A27" s="97" t="s">
        <v>20</v>
      </c>
      <c r="B27" s="97"/>
      <c r="C27" s="7">
        <f>(1/173)*C25*52</f>
        <v>1202080.0924855492</v>
      </c>
      <c r="D27" s="8" t="s">
        <v>133</v>
      </c>
    </row>
    <row r="29" spans="1:4" x14ac:dyDescent="0.25">
      <c r="A29" s="9" t="s">
        <v>40</v>
      </c>
    </row>
    <row r="30" spans="1:4" x14ac:dyDescent="0.25">
      <c r="A30" s="101" t="s">
        <v>1</v>
      </c>
      <c r="B30" s="101" t="s">
        <v>2</v>
      </c>
      <c r="C30" s="101" t="s">
        <v>41</v>
      </c>
      <c r="D30" s="101" t="s">
        <v>42</v>
      </c>
    </row>
    <row r="31" spans="1:4" x14ac:dyDescent="0.25">
      <c r="A31" s="101"/>
      <c r="B31" s="101"/>
      <c r="C31" s="101"/>
      <c r="D31" s="101"/>
    </row>
    <row r="32" spans="1:4" x14ac:dyDescent="0.25">
      <c r="A32" s="66">
        <v>1</v>
      </c>
      <c r="B32" s="66">
        <v>2</v>
      </c>
      <c r="C32" s="66">
        <v>3</v>
      </c>
      <c r="D32" s="20">
        <v>4</v>
      </c>
    </row>
    <row r="33" spans="1:6" ht="30" x14ac:dyDescent="0.25">
      <c r="A33" s="63">
        <v>1</v>
      </c>
      <c r="B33" s="21" t="s">
        <v>141</v>
      </c>
      <c r="C33" s="67" t="s">
        <v>43</v>
      </c>
      <c r="D33" s="68">
        <v>187.2</v>
      </c>
      <c r="F33" s="21"/>
    </row>
    <row r="34" spans="1:6" x14ac:dyDescent="0.25">
      <c r="A34" s="63">
        <v>2</v>
      </c>
      <c r="B34" s="21" t="s">
        <v>142</v>
      </c>
      <c r="C34" s="67" t="s">
        <v>43</v>
      </c>
      <c r="D34" s="68">
        <v>57.6</v>
      </c>
      <c r="F34" s="21"/>
    </row>
    <row r="35" spans="1:6" x14ac:dyDescent="0.25">
      <c r="A35" s="63">
        <v>3</v>
      </c>
      <c r="B35" s="21" t="s">
        <v>143</v>
      </c>
      <c r="C35" s="67" t="s">
        <v>43</v>
      </c>
      <c r="D35" s="68">
        <v>342.72</v>
      </c>
      <c r="F35" s="21"/>
    </row>
    <row r="36" spans="1:6" x14ac:dyDescent="0.25">
      <c r="A36" s="63">
        <v>4</v>
      </c>
      <c r="B36" s="21" t="s">
        <v>144</v>
      </c>
      <c r="C36" s="67" t="s">
        <v>43</v>
      </c>
      <c r="D36" s="68">
        <v>80</v>
      </c>
      <c r="F36" s="21"/>
    </row>
    <row r="37" spans="1:6" x14ac:dyDescent="0.25">
      <c r="A37" s="63">
        <v>5</v>
      </c>
      <c r="B37" s="21" t="s">
        <v>145</v>
      </c>
      <c r="C37" s="67" t="s">
        <v>43</v>
      </c>
      <c r="D37" s="68">
        <v>27</v>
      </c>
      <c r="F37" s="21"/>
    </row>
    <row r="38" spans="1:6" x14ac:dyDescent="0.25">
      <c r="A38" s="63">
        <v>6</v>
      </c>
      <c r="B38" s="21" t="s">
        <v>146</v>
      </c>
      <c r="C38" s="67" t="s">
        <v>43</v>
      </c>
      <c r="D38" s="68">
        <v>131.22</v>
      </c>
      <c r="F38" s="21"/>
    </row>
    <row r="39" spans="1:6" x14ac:dyDescent="0.25">
      <c r="A39" s="63">
        <v>7</v>
      </c>
      <c r="B39" s="21" t="s">
        <v>147</v>
      </c>
      <c r="C39" s="67" t="s">
        <v>43</v>
      </c>
      <c r="D39" s="68">
        <v>1918.8</v>
      </c>
      <c r="F39" s="21"/>
    </row>
    <row r="40" spans="1:6" x14ac:dyDescent="0.25">
      <c r="A40" s="63">
        <v>8</v>
      </c>
      <c r="B40" s="21" t="s">
        <v>148</v>
      </c>
      <c r="C40" s="67" t="s">
        <v>43</v>
      </c>
      <c r="D40" s="68">
        <v>219.6</v>
      </c>
      <c r="F40" s="21"/>
    </row>
    <row r="41" spans="1:6" ht="30" x14ac:dyDescent="0.25">
      <c r="A41" s="63">
        <v>9</v>
      </c>
      <c r="B41" s="21" t="s">
        <v>149</v>
      </c>
      <c r="C41" s="67" t="s">
        <v>43</v>
      </c>
      <c r="D41" s="68">
        <v>57.6</v>
      </c>
      <c r="F41" s="21"/>
    </row>
    <row r="42" spans="1:6" x14ac:dyDescent="0.25">
      <c r="A42" s="63">
        <v>10</v>
      </c>
      <c r="B42" s="21" t="s">
        <v>150</v>
      </c>
      <c r="C42" s="67" t="s">
        <v>43</v>
      </c>
      <c r="D42" s="68">
        <v>46.8</v>
      </c>
      <c r="F42" s="21"/>
    </row>
    <row r="43" spans="1:6" ht="30" x14ac:dyDescent="0.25">
      <c r="A43" s="63">
        <v>11</v>
      </c>
      <c r="B43" s="21" t="s">
        <v>151</v>
      </c>
      <c r="C43" s="67" t="s">
        <v>43</v>
      </c>
      <c r="D43" s="68">
        <v>240</v>
      </c>
      <c r="F43" s="21"/>
    </row>
    <row r="44" spans="1:6" ht="30" x14ac:dyDescent="0.25">
      <c r="A44" s="63">
        <v>12</v>
      </c>
      <c r="B44" s="21" t="s">
        <v>152</v>
      </c>
      <c r="C44" s="67" t="s">
        <v>43</v>
      </c>
      <c r="D44" s="68">
        <v>90</v>
      </c>
      <c r="F44" s="21"/>
    </row>
    <row r="45" spans="1:6" x14ac:dyDescent="0.25">
      <c r="A45" s="63">
        <v>13</v>
      </c>
      <c r="B45" s="21" t="s">
        <v>153</v>
      </c>
      <c r="C45" s="67" t="s">
        <v>43</v>
      </c>
      <c r="D45" s="68">
        <v>28.8</v>
      </c>
      <c r="F45" s="21"/>
    </row>
    <row r="46" spans="1:6" x14ac:dyDescent="0.25">
      <c r="A46" s="63">
        <v>14</v>
      </c>
      <c r="B46" s="21" t="s">
        <v>154</v>
      </c>
      <c r="C46" s="67" t="s">
        <v>43</v>
      </c>
      <c r="D46" s="68">
        <v>48</v>
      </c>
      <c r="F46" s="21"/>
    </row>
    <row r="47" spans="1:6" x14ac:dyDescent="0.25">
      <c r="A47" s="63">
        <v>15</v>
      </c>
      <c r="B47" s="21" t="s">
        <v>155</v>
      </c>
      <c r="C47" s="67" t="s">
        <v>43</v>
      </c>
      <c r="D47" s="68">
        <v>199.8</v>
      </c>
      <c r="F47" s="21"/>
    </row>
    <row r="48" spans="1:6" x14ac:dyDescent="0.25">
      <c r="A48" s="63">
        <v>16</v>
      </c>
      <c r="B48" s="21" t="s">
        <v>156</v>
      </c>
      <c r="C48" s="67" t="s">
        <v>43</v>
      </c>
      <c r="D48" s="68">
        <v>199.8</v>
      </c>
      <c r="F48" s="21"/>
    </row>
    <row r="49" spans="1:6" ht="30" x14ac:dyDescent="0.25">
      <c r="A49" s="63">
        <v>17</v>
      </c>
      <c r="B49" s="21" t="s">
        <v>157</v>
      </c>
      <c r="C49" s="67" t="s">
        <v>43</v>
      </c>
      <c r="D49" s="68">
        <v>3559.66</v>
      </c>
      <c r="F49" s="21"/>
    </row>
    <row r="50" spans="1:6" x14ac:dyDescent="0.25">
      <c r="A50" s="63">
        <v>18</v>
      </c>
      <c r="B50" s="21" t="s">
        <v>158</v>
      </c>
      <c r="C50" s="67" t="s">
        <v>43</v>
      </c>
      <c r="D50" s="68">
        <v>61.2</v>
      </c>
      <c r="F50" s="21"/>
    </row>
    <row r="51" spans="1:6" x14ac:dyDescent="0.25">
      <c r="A51" s="63">
        <v>19</v>
      </c>
      <c r="B51" s="21" t="s">
        <v>159</v>
      </c>
      <c r="C51" s="67" t="s">
        <v>43</v>
      </c>
      <c r="D51" s="68">
        <v>57.6</v>
      </c>
      <c r="F51" s="21"/>
    </row>
    <row r="52" spans="1:6" x14ac:dyDescent="0.25">
      <c r="A52" s="63">
        <v>20</v>
      </c>
      <c r="B52" s="21" t="s">
        <v>160</v>
      </c>
      <c r="C52" s="67" t="s">
        <v>43</v>
      </c>
      <c r="D52" s="68">
        <v>72</v>
      </c>
      <c r="F52" s="21"/>
    </row>
    <row r="53" spans="1:6" x14ac:dyDescent="0.25">
      <c r="A53" s="63">
        <v>21</v>
      </c>
      <c r="B53" s="21" t="s">
        <v>161</v>
      </c>
      <c r="C53" s="67" t="s">
        <v>43</v>
      </c>
      <c r="D53" s="68">
        <v>76.5</v>
      </c>
      <c r="F53" s="21"/>
    </row>
    <row r="54" spans="1:6" x14ac:dyDescent="0.25">
      <c r="A54" s="63">
        <v>22</v>
      </c>
      <c r="B54" s="21" t="s">
        <v>162</v>
      </c>
      <c r="C54" s="67" t="s">
        <v>43</v>
      </c>
      <c r="D54" s="68">
        <v>123.12</v>
      </c>
      <c r="F54" s="21"/>
    </row>
    <row r="55" spans="1:6" x14ac:dyDescent="0.25">
      <c r="A55" s="63">
        <v>23</v>
      </c>
      <c r="B55" s="21" t="s">
        <v>163</v>
      </c>
      <c r="C55" s="67" t="s">
        <v>43</v>
      </c>
      <c r="D55" s="68">
        <v>117.6</v>
      </c>
      <c r="F55" s="21"/>
    </row>
    <row r="56" spans="1:6" x14ac:dyDescent="0.25">
      <c r="A56" s="63">
        <v>24</v>
      </c>
      <c r="B56" s="21" t="s">
        <v>164</v>
      </c>
      <c r="C56" s="67" t="s">
        <v>43</v>
      </c>
      <c r="D56" s="68">
        <v>262.08</v>
      </c>
      <c r="F56" s="21"/>
    </row>
    <row r="57" spans="1:6" x14ac:dyDescent="0.25">
      <c r="A57" s="63">
        <v>25</v>
      </c>
      <c r="B57" s="21" t="s">
        <v>165</v>
      </c>
      <c r="C57" s="67" t="s">
        <v>43</v>
      </c>
      <c r="D57" s="68">
        <v>86.4</v>
      </c>
      <c r="F57" s="21"/>
    </row>
    <row r="58" spans="1:6" x14ac:dyDescent="0.25">
      <c r="A58" s="63">
        <v>26</v>
      </c>
      <c r="B58" s="21" t="s">
        <v>166</v>
      </c>
      <c r="C58" s="67" t="s">
        <v>43</v>
      </c>
      <c r="D58" s="68">
        <v>92.16</v>
      </c>
      <c r="F58" s="21"/>
    </row>
    <row r="59" spans="1:6" ht="15.75" thickBot="1" x14ac:dyDescent="0.3">
      <c r="A59" s="64">
        <v>27</v>
      </c>
      <c r="B59" s="21" t="s">
        <v>167</v>
      </c>
      <c r="C59" s="67" t="s">
        <v>43</v>
      </c>
      <c r="D59" s="69">
        <v>161.1</v>
      </c>
      <c r="F59" s="65"/>
    </row>
    <row r="60" spans="1:6" ht="30.75" thickBot="1" x14ac:dyDescent="0.3">
      <c r="A60" s="64">
        <v>28</v>
      </c>
      <c r="B60" s="21" t="s">
        <v>168</v>
      </c>
      <c r="C60" s="67" t="s">
        <v>43</v>
      </c>
      <c r="D60" s="69">
        <v>4527.6400000000003</v>
      </c>
      <c r="F60" s="65"/>
    </row>
    <row r="61" spans="1:6" ht="15.75" thickBot="1" x14ac:dyDescent="0.3">
      <c r="A61" s="64">
        <v>29</v>
      </c>
      <c r="B61" s="21" t="s">
        <v>169</v>
      </c>
      <c r="C61" s="67" t="s">
        <v>43</v>
      </c>
      <c r="D61" s="69">
        <v>50.4</v>
      </c>
      <c r="F61" s="65"/>
    </row>
    <row r="62" spans="1:6" ht="15.75" thickBot="1" x14ac:dyDescent="0.3">
      <c r="A62" s="64">
        <v>30</v>
      </c>
      <c r="B62" s="21" t="s">
        <v>170</v>
      </c>
      <c r="C62" s="67" t="s">
        <v>43</v>
      </c>
      <c r="D62" s="69">
        <v>8.64</v>
      </c>
      <c r="F62" s="65"/>
    </row>
    <row r="63" spans="1:6" ht="15.75" thickBot="1" x14ac:dyDescent="0.3">
      <c r="A63" s="64">
        <v>31</v>
      </c>
      <c r="B63" s="21" t="s">
        <v>171</v>
      </c>
      <c r="C63" s="67" t="s">
        <v>43</v>
      </c>
      <c r="D63" s="69">
        <v>28.8</v>
      </c>
      <c r="F63" s="65"/>
    </row>
    <row r="64" spans="1:6" ht="15.75" thickBot="1" x14ac:dyDescent="0.3">
      <c r="A64" s="64">
        <v>32</v>
      </c>
      <c r="B64" s="21" t="s">
        <v>172</v>
      </c>
      <c r="C64" s="67" t="s">
        <v>43</v>
      </c>
      <c r="D64" s="69">
        <v>21.6</v>
      </c>
      <c r="F64" s="65"/>
    </row>
    <row r="65" spans="1:6" ht="30.75" thickBot="1" x14ac:dyDescent="0.3">
      <c r="A65" s="64">
        <v>33</v>
      </c>
      <c r="B65" s="21" t="s">
        <v>173</v>
      </c>
      <c r="C65" s="67" t="s">
        <v>43</v>
      </c>
      <c r="D65" s="69">
        <v>90</v>
      </c>
      <c r="F65" s="65"/>
    </row>
    <row r="66" spans="1:6" ht="15.75" thickBot="1" x14ac:dyDescent="0.3">
      <c r="A66" s="64">
        <v>34</v>
      </c>
      <c r="B66" s="21" t="s">
        <v>174</v>
      </c>
      <c r="C66" s="67" t="s">
        <v>43</v>
      </c>
      <c r="D66" s="69">
        <v>14.4</v>
      </c>
      <c r="F66" s="65"/>
    </row>
    <row r="67" spans="1:6" ht="15.75" thickBot="1" x14ac:dyDescent="0.3">
      <c r="A67" s="64">
        <v>35</v>
      </c>
      <c r="B67" s="21" t="s">
        <v>175</v>
      </c>
      <c r="C67" s="67" t="s">
        <v>43</v>
      </c>
      <c r="D67" s="69">
        <v>37.200000000000003</v>
      </c>
      <c r="F67" s="65"/>
    </row>
    <row r="68" spans="1:6" ht="30.75" thickBot="1" x14ac:dyDescent="0.3">
      <c r="A68" s="64">
        <v>36</v>
      </c>
      <c r="B68" s="21" t="s">
        <v>176</v>
      </c>
      <c r="C68" s="67" t="s">
        <v>43</v>
      </c>
      <c r="D68" s="69">
        <v>72</v>
      </c>
      <c r="F68" s="65"/>
    </row>
    <row r="69" spans="1:6" ht="30.75" thickBot="1" x14ac:dyDescent="0.3">
      <c r="A69" s="64">
        <v>37</v>
      </c>
      <c r="B69" s="21" t="s">
        <v>177</v>
      </c>
      <c r="C69" s="67" t="s">
        <v>43</v>
      </c>
      <c r="D69" s="69">
        <v>111.6</v>
      </c>
      <c r="F69" s="65"/>
    </row>
    <row r="70" spans="1:6" ht="15.75" thickBot="1" x14ac:dyDescent="0.3">
      <c r="A70" s="64">
        <v>38</v>
      </c>
      <c r="B70" s="21" t="s">
        <v>178</v>
      </c>
      <c r="C70" s="67" t="s">
        <v>43</v>
      </c>
      <c r="D70" s="69">
        <v>25.2</v>
      </c>
      <c r="F70" s="65"/>
    </row>
    <row r="71" spans="1:6" ht="15.75" thickBot="1" x14ac:dyDescent="0.3">
      <c r="A71" s="64">
        <v>39</v>
      </c>
      <c r="B71" s="21" t="s">
        <v>179</v>
      </c>
      <c r="C71" s="67" t="s">
        <v>43</v>
      </c>
      <c r="D71" s="69">
        <v>14.4</v>
      </c>
      <c r="F71" s="65"/>
    </row>
    <row r="72" spans="1:6" ht="15.75" thickBot="1" x14ac:dyDescent="0.3">
      <c r="A72" s="64">
        <v>40</v>
      </c>
      <c r="B72" s="21" t="s">
        <v>180</v>
      </c>
      <c r="C72" s="67" t="s">
        <v>43</v>
      </c>
      <c r="D72" s="69">
        <v>249</v>
      </c>
      <c r="F72" s="65"/>
    </row>
    <row r="73" spans="1:6" ht="15.75" thickBot="1" x14ac:dyDescent="0.3">
      <c r="A73" s="64">
        <v>41</v>
      </c>
      <c r="B73" s="21" t="s">
        <v>181</v>
      </c>
      <c r="C73" s="67" t="s">
        <v>43</v>
      </c>
      <c r="D73" s="69">
        <v>14.4</v>
      </c>
      <c r="F73" s="65"/>
    </row>
    <row r="74" spans="1:6" ht="15.75" thickBot="1" x14ac:dyDescent="0.3">
      <c r="A74" s="64">
        <v>42</v>
      </c>
      <c r="B74" s="21" t="s">
        <v>182</v>
      </c>
      <c r="C74" s="67" t="s">
        <v>43</v>
      </c>
      <c r="D74" s="69">
        <v>2333.88</v>
      </c>
      <c r="F74" s="65"/>
    </row>
    <row r="75" spans="1:6" x14ac:dyDescent="0.25">
      <c r="A75" s="100" t="s">
        <v>44</v>
      </c>
      <c r="B75" s="100"/>
      <c r="C75" s="100"/>
      <c r="D75" s="70">
        <f>SUM(D33:D74)</f>
        <v>16143.52</v>
      </c>
    </row>
    <row r="76" spans="1:6" x14ac:dyDescent="0.25">
      <c r="A76" s="9"/>
    </row>
  </sheetData>
  <mergeCells count="14">
    <mergeCell ref="A75:C75"/>
    <mergeCell ref="A30:A31"/>
    <mergeCell ref="B30:B31"/>
    <mergeCell ref="C30:C31"/>
    <mergeCell ref="D30:D31"/>
    <mergeCell ref="A26:B26"/>
    <mergeCell ref="A15:B15"/>
    <mergeCell ref="A27:B27"/>
    <mergeCell ref="A1:R1"/>
    <mergeCell ref="A12:B12"/>
    <mergeCell ref="A13:B13"/>
    <mergeCell ref="A24:B24"/>
    <mergeCell ref="A25:B25"/>
    <mergeCell ref="A14:B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Menu</vt:lpstr>
      <vt:lpstr>1.Input Data </vt:lpstr>
      <vt:lpstr>2. Analisis Penawaran Harga</vt:lpstr>
      <vt:lpstr>3. Hasil Untuk di Input SPSE!</vt:lpstr>
      <vt:lpstr>DATA REFERENSI KETENAGAKERJAAN </vt:lpstr>
      <vt:lpstr>'1.Input Data '!Print_Area</vt:lpstr>
      <vt:lpstr>'2. Analisis Penawaran Harga'!Print_Area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gamas</dc:creator>
  <cp:lastModifiedBy>Christian Gamas</cp:lastModifiedBy>
  <cp:lastPrinted>2020-11-28T14:23:26Z</cp:lastPrinted>
  <dcterms:created xsi:type="dcterms:W3CDTF">2020-11-24T13:47:35Z</dcterms:created>
  <dcterms:modified xsi:type="dcterms:W3CDTF">2020-12-14T03:19:22Z</dcterms:modified>
</cp:coreProperties>
</file>